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psdsor" ContentType="application/vnd.openxmlformats-package.digital-signature-origin"/>
  <Default Extension="psdsxs" ContentType="application/vnd.openxmlformats-package.digital-signature-xmlsignatur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extended-properties" Target="docProps/app.xml" Id="rId3" /><Relationship Type="http://schemas.openxmlformats.org/package/2006/relationships/metadata/core-properties" Target="docProps/core.xml" Id="rId2" /><Relationship Type="http://schemas.openxmlformats.org/officeDocument/2006/relationships/officeDocument" Target="xl/workbook.xml" Id="rId1" /><Relationship Type="http://schemas.openxmlformats.org/package/2006/relationships/digital-signature/origin" Target="/package/services/digital-signature/origin.psdsor" Id="Rb46456a3fe6b44bf" /></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1880" yWindow="0" windowWidth="12096" windowHeight="10068"/>
  </bookViews>
  <sheets>
    <sheet name="KDXSKT" sheetId="7" r:id="rId1"/>
    <sheet name="VTXSKT" sheetId="1" r:id="rId2"/>
    <sheet name="DPNSTW" sheetId="4" r:id="rId3"/>
    <sheet name="TPVLhoan tra" sheetId="6" state="hidden" r:id="rId4"/>
    <sheet name="KDXS2020-CNT" sheetId="5" state="hidden" r:id="rId5"/>
  </sheets>
  <definedNames>
    <definedName name="_xlnm.Print_Area" localSheetId="2">DPNSTW!$A$1:$K$14</definedName>
    <definedName name="_xlnm.Print_Area" localSheetId="4">'KDXS2020-CNT'!$A$1:$M$13</definedName>
    <definedName name="_xlnm.Print_Area" localSheetId="0">KDXSKT!$A$1:$L$15</definedName>
    <definedName name="_xlnm.Print_Area" localSheetId="3">'TPVLhoan tra'!$A$1:$M$13</definedName>
    <definedName name="_xlnm.Print_Area" localSheetId="1">VTXSKT!$A$1:$L$17</definedName>
    <definedName name="_xlnm.Print_Titles" localSheetId="2">DPNSTW!$5:$7</definedName>
    <definedName name="_xlnm.Print_Titles" localSheetId="4">'KDXS2020-CNT'!$5:$7</definedName>
    <definedName name="_xlnm.Print_Titles" localSheetId="0">KDXSKT!$5:$7</definedName>
    <definedName name="_xlnm.Print_Titles" localSheetId="3">'TPVLhoan tra'!$5:$7</definedName>
    <definedName name="_xlnm.Print_Titles" localSheetId="1">VTXSKT!$5:$7</definedName>
  </definedNames>
  <calcPr calcId="144525"/>
</workbook>
</file>

<file path=xl/calcChain.xml><?xml version="1.0" encoding="utf-8"?>
<calcChain xmlns="http://schemas.openxmlformats.org/spreadsheetml/2006/main">
  <c r="I11" i="7" l="1"/>
  <c r="I10" i="7" s="1"/>
  <c r="I9" i="7" s="1"/>
  <c r="I8" i="7" s="1"/>
  <c r="J11" i="7"/>
  <c r="J10" i="7" s="1"/>
  <c r="J9" i="7" s="1"/>
  <c r="J8" i="7" s="1"/>
  <c r="K11" i="7"/>
  <c r="K10" i="7" s="1"/>
  <c r="K9" i="7" s="1"/>
  <c r="K8" i="7" s="1"/>
  <c r="H11" i="7"/>
  <c r="H10" i="7" s="1"/>
  <c r="H9" i="7" s="1"/>
  <c r="H8" i="7" s="1"/>
  <c r="L12" i="6" l="1"/>
  <c r="L11" i="6" s="1"/>
  <c r="L10" i="6" s="1"/>
  <c r="L9" i="6" s="1"/>
  <c r="L8" i="6" s="1"/>
  <c r="Q12" i="6"/>
  <c r="K11" i="6"/>
  <c r="J11" i="6"/>
  <c r="J10" i="6" s="1"/>
  <c r="J9" i="6" s="1"/>
  <c r="J8" i="6" s="1"/>
  <c r="N8" i="6" s="1"/>
  <c r="I11" i="6"/>
  <c r="I10" i="6" s="1"/>
  <c r="I9" i="6" s="1"/>
  <c r="I8" i="6" s="1"/>
  <c r="H11" i="6"/>
  <c r="K10" i="6"/>
  <c r="K9" i="6" s="1"/>
  <c r="K8" i="6" s="1"/>
  <c r="H10" i="6"/>
  <c r="H9" i="6" s="1"/>
  <c r="H8" i="6" s="1"/>
  <c r="AG7" i="6"/>
  <c r="AF7" i="6"/>
  <c r="AE7" i="6"/>
  <c r="AD7" i="6"/>
  <c r="AC7" i="6"/>
  <c r="AB7" i="6"/>
  <c r="AA7" i="6"/>
  <c r="Z7" i="6"/>
  <c r="Y7" i="6"/>
  <c r="X7" i="6"/>
  <c r="W7" i="6"/>
  <c r="V7" i="6"/>
  <c r="U7" i="6"/>
  <c r="T7" i="6"/>
  <c r="S7" i="6"/>
  <c r="AG6" i="6"/>
  <c r="AF6" i="6"/>
  <c r="AE6" i="6"/>
  <c r="AD6" i="6"/>
  <c r="AC6" i="6"/>
  <c r="AB6" i="6"/>
  <c r="AA6" i="6"/>
  <c r="Z6" i="6"/>
  <c r="Y6" i="6"/>
  <c r="X6" i="6"/>
  <c r="W6" i="6"/>
  <c r="V6" i="6"/>
  <c r="U6" i="6"/>
  <c r="T6" i="6"/>
  <c r="S6" i="6"/>
  <c r="Q12" i="5"/>
  <c r="L11" i="5"/>
  <c r="L10" i="5" s="1"/>
  <c r="L9" i="5" s="1"/>
  <c r="L8" i="5" s="1"/>
  <c r="K11" i="5"/>
  <c r="K10" i="5" s="1"/>
  <c r="K9" i="5" s="1"/>
  <c r="K8" i="5" s="1"/>
  <c r="J11" i="5"/>
  <c r="J10" i="5" s="1"/>
  <c r="I11" i="5"/>
  <c r="I10" i="5" s="1"/>
  <c r="I9" i="5" s="1"/>
  <c r="I8" i="5" s="1"/>
  <c r="H11" i="5"/>
  <c r="H10" i="5" s="1"/>
  <c r="H9" i="5" s="1"/>
  <c r="H8" i="5" s="1"/>
  <c r="AG7" i="5"/>
  <c r="AF7" i="5"/>
  <c r="AE7" i="5"/>
  <c r="AD7" i="5"/>
  <c r="AC7" i="5"/>
  <c r="AB7" i="5"/>
  <c r="AA7" i="5"/>
  <c r="Z7" i="5"/>
  <c r="Y7" i="5"/>
  <c r="X7" i="5"/>
  <c r="W7" i="5"/>
  <c r="V7" i="5"/>
  <c r="U7" i="5"/>
  <c r="T7" i="5"/>
  <c r="S7" i="5"/>
  <c r="AG6" i="5"/>
  <c r="AF6" i="5"/>
  <c r="AE6" i="5"/>
  <c r="AD6" i="5"/>
  <c r="AC6" i="5"/>
  <c r="AB6" i="5"/>
  <c r="AA6" i="5"/>
  <c r="Z6" i="5"/>
  <c r="Y6" i="5"/>
  <c r="X6" i="5"/>
  <c r="W6" i="5"/>
  <c r="V6" i="5"/>
  <c r="U6" i="5"/>
  <c r="T6" i="5"/>
  <c r="S6" i="5"/>
  <c r="AH6" i="6" l="1"/>
  <c r="AH7" i="6"/>
  <c r="J9" i="5"/>
  <c r="J8" i="5" s="1"/>
  <c r="N8" i="5" s="1"/>
  <c r="AH7" i="5"/>
  <c r="AH6" i="5"/>
  <c r="J11" i="4" l="1"/>
  <c r="J10" i="4" s="1"/>
  <c r="J9" i="4" s="1"/>
  <c r="J8" i="4" s="1"/>
  <c r="I11" i="4"/>
  <c r="I10" i="4" s="1"/>
  <c r="I9" i="4" s="1"/>
  <c r="I8" i="4" s="1"/>
  <c r="H11" i="4"/>
  <c r="H10" i="4" s="1"/>
  <c r="H9" i="4" s="1"/>
  <c r="H8" i="4" s="1"/>
  <c r="I11" i="1" l="1"/>
  <c r="I10" i="1" s="1"/>
  <c r="I9" i="1" s="1"/>
  <c r="I8" i="1" s="1"/>
  <c r="J11" i="1"/>
  <c r="J10" i="1" s="1"/>
  <c r="J9" i="1" s="1"/>
  <c r="J8" i="1" s="1"/>
  <c r="K11" i="1"/>
  <c r="K10" i="1" s="1"/>
  <c r="K9" i="1" s="1"/>
  <c r="K8" i="1" s="1"/>
  <c r="H11" i="1"/>
  <c r="H10" i="1" l="1"/>
  <c r="H9" i="1" s="1"/>
  <c r="H8" i="1" s="1"/>
</calcChain>
</file>

<file path=xl/sharedStrings.xml><?xml version="1.0" encoding="utf-8"?>
<sst xmlns="http://schemas.openxmlformats.org/spreadsheetml/2006/main" count="221" uniqueCount="107">
  <si>
    <t>ĐVT: Triệu đồng</t>
  </si>
  <si>
    <t>STT</t>
  </si>
  <si>
    <t>Danh mục dự án</t>
  </si>
  <si>
    <t>Địa điểm XD</t>
  </si>
  <si>
    <t>Nhóm dự án</t>
  </si>
  <si>
    <t>Năng lực thiết kế hoặc quy mô dự án</t>
  </si>
  <si>
    <t>GĐ thực hiện DA</t>
  </si>
  <si>
    <t>Quyết định chủ trương đầu tư</t>
  </si>
  <si>
    <t>Kế hoạch bổ sung trung hạn vốn NST giai đoạn 2021-2025</t>
  </si>
  <si>
    <t>Ghi chú</t>
  </si>
  <si>
    <t>Phân loại dự án</t>
  </si>
  <si>
    <t>Lĩnh vực</t>
  </si>
  <si>
    <t>KHV</t>
  </si>
  <si>
    <t>Số dự án</t>
  </si>
  <si>
    <t>Số vốn</t>
  </si>
  <si>
    <t>Giao thông</t>
  </si>
  <si>
    <t>NN-TL</t>
  </si>
  <si>
    <t>GDĐT</t>
  </si>
  <si>
    <t>YT</t>
  </si>
  <si>
    <t>VH</t>
  </si>
  <si>
    <t>TTTT</t>
  </si>
  <si>
    <t>XH-CC</t>
  </si>
  <si>
    <t>NS</t>
  </si>
  <si>
    <t>TNMT</t>
  </si>
  <si>
    <t>QLNN</t>
  </si>
  <si>
    <t>QPAN</t>
  </si>
  <si>
    <t>PTĐT</t>
  </si>
  <si>
    <t>TMDV</t>
  </si>
  <si>
    <t>Số quyết định; ngày tháng, năm ban hành</t>
  </si>
  <si>
    <t>Tổng mức đầu tư</t>
  </si>
  <si>
    <t>Chuyển tiếp</t>
  </si>
  <si>
    <t>Tổng số (tất cả các nguồn vốn)</t>
  </si>
  <si>
    <t>Khởi công mới</t>
  </si>
  <si>
    <t>TỔNG SỐ</t>
  </si>
  <si>
    <t>I</t>
  </si>
  <si>
    <t>a</t>
  </si>
  <si>
    <t>C</t>
  </si>
  <si>
    <t>Bố trí thực hiện dự án</t>
  </si>
  <si>
    <t>KCM</t>
  </si>
  <si>
    <t>GT</t>
  </si>
  <si>
    <t>Phụ lục</t>
  </si>
  <si>
    <t>Lĩnh vực Giao thông</t>
  </si>
  <si>
    <t>B</t>
  </si>
  <si>
    <t>Trong đó: Đài PTTH hỗ trợ</t>
  </si>
  <si>
    <t>Tăng/Giảm
(+) / (-)</t>
  </si>
  <si>
    <t>Kế hoạch điều chỉnh, bổ sung</t>
  </si>
  <si>
    <t>2021-2025</t>
  </si>
  <si>
    <t>I.1</t>
  </si>
  <si>
    <t>Trong đó, NST:</t>
  </si>
  <si>
    <t>Đầu tư các công trình thuộc Chương trình mục tiêu quốc gia giai đoạn 2021-2025</t>
  </si>
  <si>
    <t>Chương trình mục tiêu quốc gia xây dựng nông thôn mới</t>
  </si>
  <si>
    <t>Lĩnh vực Giáo dục và Đào tạo</t>
  </si>
  <si>
    <t>Trường THCS Đồng Phú, huyện Long Hồ</t>
  </si>
  <si>
    <t>Trường tiểu học Long Mỹ, huyện Mang Thít</t>
  </si>
  <si>
    <t>Mở rộng Trường tiểu học Thoại Ngọc Hầu, xã Thuận An, thị xã Bình Minh</t>
  </si>
  <si>
    <t>Xã Đồng Phú, huyện Long Hồ</t>
  </si>
  <si>
    <t>700 học sinh</t>
  </si>
  <si>
    <t>Xã Long Mỹ, huyện Mang Thít</t>
  </si>
  <si>
    <t>420 học sinh</t>
  </si>
  <si>
    <t>Xã Thuận An, thị xã Bình Minh</t>
  </si>
  <si>
    <t>800 học sinh</t>
  </si>
  <si>
    <t>2097/QĐ-UBND ngày 13/8/2020;
1819/QĐ-UBND ngày 05/9/2022</t>
  </si>
  <si>
    <t>3180/QĐ-UBND ngày 25/11/2020;
1274/QĐ-UBND ngày 30/5/2023</t>
  </si>
  <si>
    <t>1192/QĐ-UBND ngày 19/5/2020;
1276/QĐ-UBND ngày 30/5/2023</t>
  </si>
  <si>
    <t>Kế hoạch bổ sung vốn NST năm 2023</t>
  </si>
  <si>
    <t>CHI TIẾT BỔ SUNG KẾ HOẠCH ĐẦU TƯ CÔNG TỪ NGÂN SÁCH TỈNH NĂM 2023:
NGUỒN VƯỢT THU XỔ SỐ KIẾN THIẾT NĂM 2022</t>
  </si>
  <si>
    <t>Công trình chuyển tiếp</t>
  </si>
  <si>
    <t>Kế hoạch vốn NST năm 2023</t>
  </si>
  <si>
    <t>Khu tưởng niệm Chủ tịch Hội đồng Bộ trưởng Phạm Hùng, Hạng mục: Khu lưu niệm, Khu nhà Từ đường, Trưng bày hiện vật của nhà trưng bày; Trồng và chỉnh trang cây xanh</t>
  </si>
  <si>
    <t>Xã Long Phước, huyện Long Hồ</t>
  </si>
  <si>
    <t>Bảo dưỡng, sửa chữa</t>
  </si>
  <si>
    <t>32/QĐ-SKHĐT ngày 04/3/2022</t>
  </si>
  <si>
    <t>Khu lưu niệm Thủ tướng Chính phủ Võ Văn Kiệt; Hạng mục: Bảo dưỡng, sửa chữa: Nhà khách hiện tại, nhà hành chính, nhà trưng bày, nhà thắp hương cũ thành nhà tiếp khách trang trọng, cầu dẫn vào tượng đài ngôi sao và tượng đài ngôi sao, giao thông, sân bãi; trụ hoa, sân lễ; cổng phụ, hàng rào, nhà nghỉ, nhà thủy tạ, sân vườn; cầu sắt lối vào nhà nghỉ; sửa chữa hệ thống PCCC và máy phát điện, hệ thống điện ngoài nhà; nhà vệ sinh công cộng; bàn ghế, thiết bị điện tử nhà khách; tu bổ, nâng cấp nội thất nhà trưng bày</t>
  </si>
  <si>
    <t>Thị trấn Vũng Liêm</t>
  </si>
  <si>
    <t>195/QĐ-SKHĐT ngày 22/07/2022; 
2320/QĐ-UBND ngày 10/11/2022</t>
  </si>
  <si>
    <t>Kế hoạch vốn NSTW năm 2023</t>
  </si>
  <si>
    <t>Trong đó, NSTW:</t>
  </si>
  <si>
    <t>CHI TIẾT ĐIỀU CHỈNH, BỔ SUNG KẾ HOẠCH ĐẦU TƯ CÔNG TỪ NGÂN SÁCH TỈNH NĂM 2023:
NGUỒN KẾT DƯ XỔ SỐ KIẾN THIẾT NĂM 2020 VÀ CÁC NĂM TRƯỚC</t>
  </si>
  <si>
    <t>Ghi chú:</t>
  </si>
  <si>
    <t>Cải tạo, nâng cấp khu 4 tầng của BVĐK tỉnh thành Trung tâm hồi sức tích cực (ICU) người bệnh COVID-19</t>
  </si>
  <si>
    <t>Phường 4, thành phố Vĩnh Long</t>
  </si>
  <si>
    <t>Cải tạo, sửa chữa</t>
  </si>
  <si>
    <t>2519/QĐ-UBND ngày 22/9/2021</t>
  </si>
  <si>
    <t>Đủ vốn hoàn thành dự án</t>
  </si>
  <si>
    <t>CHI TIẾT ĐIỀU CHỈNH, BỔ SUNG KẾ HOẠCH ĐẦU TƯ CÔNG TỪ NGÂN SÁCH TỈNH NĂM 2023:
NGUỒN NGÂN SÁCH THÀNH PHỐ VĨNH LONG HOÀN TRẢ NGÂN SÁCH TỈNH 
(NGUỒN VỐN THỰC HIỆN DỰ ÁN KHU TÁI ĐỊNH CƯ KHÓM 3, PHƯỜNG 9, THÀNH PHỐ VĨNH LONG)</t>
  </si>
  <si>
    <t>Trung tâm văn hóa, thông tin và thể thao thành phố Vĩnh Long</t>
  </si>
  <si>
    <t>Quyết định đầu tư hoặc chủ trương đầu tư</t>
  </si>
  <si>
    <t>Trong đó, NST và NSTW:</t>
  </si>
  <si>
    <t>Đối ứng Chương trình mục tiêu quốc gia xây dựng nông thôn mới</t>
  </si>
  <si>
    <t>Trường THCS Trà Côn, huyện Trà Ôn</t>
  </si>
  <si>
    <t>Xã Trà Côn, huyện Trà Ôn</t>
  </si>
  <si>
    <t>600 học sinh</t>
  </si>
  <si>
    <t>1388/QĐ-UBND ngày 10/6/2020</t>
  </si>
  <si>
    <t>CHI TIẾT BỔ SUNG KẾ HOẠCH ĐẦU TƯ CÔNG NGÂN SÁCH TỈNH NĂM 2023:
NGUỒN KẾT DƯ XỔ SỐ KIẾN THIẾT NĂM 2022</t>
  </si>
  <si>
    <t>Công trình khởi công mới</t>
  </si>
  <si>
    <t>Xã NTM năm 2024</t>
  </si>
  <si>
    <t>Xã NTM nâng cao.</t>
  </si>
  <si>
    <t>Xã NTM kiểu mẫu</t>
  </si>
  <si>
    <t>Phụ lục 1</t>
  </si>
  <si>
    <t>Xã NTM năm 2024, bố trí triển khai sớm để năm 2023 hoàn thành, đạt tiêu chí</t>
  </si>
  <si>
    <t>Phụ lục 2</t>
  </si>
  <si>
    <t>Phụ lục 3</t>
  </si>
  <si>
    <t xml:space="preserve">CHI TIẾT BỔ SUNG KẾ HOẠCH ĐẦU TƯ CÔNG NĂM 2023:
NGÂN SÁCH TRUNG ƯƠNG (VỐN TRONG NƯỚC) HỖ TRỢ ĐẦU TƯ CÁC CÔNG TRÌNH TỔ CHỨC KỶ NIỆM 100 NĂM NGÀY SINH THỦ TƯỚNG VÕ VĂN KIỆT VÀ 100 NĂM NGÀY SINH CHỦ TỊCH HỘI ĐỒNG BỘ TRƯỞNG PHẠM HÙNG </t>
  </si>
  <si>
    <t>Năm 2023, Thủ tướng Chính phủ phê duyệt Quyết định số 771/QĐ-TTg ngày 29/6/2023 và Bộ Tài chính có văn bản số 7669/BTC-NSNN ngày 29/7/2023 thông báo kế hoạch vốn năm 2023 hỗ trợ cho tỉnh thực hiện các dự án; do đó, tỉnh phân bổ kế hoạch vốn để thực hiện các dự án.</t>
  </si>
  <si>
    <t>Ghi chú: Theo Văn bản số 1021/STC-QLNS ngày 05/5/2023 của Sở Tài chính, số vốn vượt thu xổ số kiển thiết được xác nhận là 256.158 triệu đồng. 
Đã giao chi tiết 21.458 triệu đồng tại Nghị quyết số 107/NQ-HĐND ngày 15/6/2023 của Hội đồng nhân dân tỉnh.</t>
  </si>
  <si>
    <t>Ghi chú: Theo Văn bản số 1021/STC-QLNS ngày 05/5/2023 của Sở Tài chính, số vốn vượt thu xổ số kiển thiết được xác nhận là 23.152 triệu đồng. 
Đã giao chi tiết 13.000 triệu đồng tại Nghị quyết số 107/NQ-HĐND ngày 15/6/2023 của Hội đồng nhân dân tỉnh.</t>
  </si>
  <si>
    <t>(Kèm theo Tờ trình số 175/TTr-UBND ngày 20 tháng 9 năm 2023 của UBND tỉnh)</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</si>
</sst>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0_);_(* \(#,##0\);_(* &quot;-&quot;_);_(@_)"/>
    <numFmt numFmtId="43" formatCode="_(* #,##0.00_);_(* \(#,##0.00\);_(* &quot;-&quot;??_);_(@_)"/>
    <numFmt numFmtId="164" formatCode="_(* #,##0_);_(* \(#,##0\);_(* &quot;-&quot;??_);_(@_)"/>
  </numFmts>
  <fonts count="23" x14ac:knownFonts="1">
    <font>
      <sz val="10"/>
      <name val="Arial"/>
      <family val="2"/>
    </font>
    <font>
      <sz val="10"/>
      <name val="Arial"/>
      <family val="2"/>
      <charset val="163"/>
    </font>
    <font>
      <b/>
      <i/>
      <sz val="16"/>
      <name val="Times New Roman"/>
      <family val="1"/>
      <charset val="163"/>
    </font>
    <font>
      <sz val="13"/>
      <name val="Times New Roman"/>
      <family val="1"/>
      <charset val="163"/>
    </font>
    <font>
      <b/>
      <sz val="20"/>
      <name val="Times New Roman"/>
      <family val="1"/>
      <charset val="163"/>
    </font>
    <font>
      <i/>
      <sz val="13"/>
      <name val="Times New Roman"/>
      <family val="1"/>
      <charset val="163"/>
    </font>
    <font>
      <b/>
      <sz val="13"/>
      <name val="Times New Roman"/>
      <family val="1"/>
      <charset val="163"/>
    </font>
    <font>
      <b/>
      <sz val="14"/>
      <name val="Times New Roman"/>
      <family val="1"/>
      <charset val="163"/>
    </font>
    <font>
      <sz val="10"/>
      <name val="Arial"/>
      <family val="2"/>
    </font>
    <font>
      <b/>
      <sz val="15"/>
      <name val="Times New Roman"/>
      <family val="1"/>
      <charset val="163"/>
    </font>
    <font>
      <b/>
      <i/>
      <sz val="13"/>
      <name val="Times New Roman"/>
      <family val="1"/>
      <charset val="163"/>
    </font>
    <font>
      <b/>
      <i/>
      <sz val="14"/>
      <name val="Times New Roman"/>
      <family val="1"/>
      <charset val="163"/>
    </font>
    <font>
      <sz val="11"/>
      <color theme="1"/>
      <name val="Calibri"/>
      <family val="2"/>
      <scheme val="minor"/>
    </font>
    <font>
      <sz val="16"/>
      <name val="Times New Roman"/>
      <family val="1"/>
    </font>
    <font>
      <sz val="13"/>
      <name val="Times New Roman"/>
      <family val="1"/>
    </font>
    <font>
      <sz val="13"/>
      <color theme="1"/>
      <name val="Calibri"/>
      <family val="2"/>
      <scheme val="minor"/>
    </font>
    <font>
      <b/>
      <sz val="13"/>
      <name val="Times New Roman"/>
      <family val="1"/>
    </font>
    <font>
      <b/>
      <sz val="14"/>
      <name val="Times New Roman"/>
      <family val="1"/>
    </font>
    <font>
      <b/>
      <sz val="15"/>
      <name val="Times New Roman"/>
      <family val="1"/>
    </font>
    <font>
      <b/>
      <i/>
      <sz val="13"/>
      <name val="Times New Roman"/>
      <family val="1"/>
    </font>
    <font>
      <sz val="13"/>
      <color indexed="8"/>
      <name val="Times New Roman"/>
      <family val="1"/>
    </font>
    <font>
      <i/>
      <sz val="16"/>
      <name val="Times New Roman"/>
      <family val="1"/>
    </font>
    <font>
      <sz val="11"/>
      <color theme="1"/>
      <name val="Calibri"/>
      <family val="2"/>
      <charset val="163"/>
      <scheme val="minor"/>
    </font>
  </fonts>
  <fills count="2">
    <fill>
      <patternFill patternType="none"/>
    </fill>
    <fill>
      <patternFill patternType="gray125"/>
    </fill>
  </fills>
  <borders count="9">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33">
    <xf numFmtId="0" fontId="0" fillId="0" borderId="0"/>
    <xf numFmtId="43" fontId="1" fillId="0" borderId="0" applyFont="0" applyFill="0" applyBorder="0" applyAlignment="0" applyProtection="0"/>
    <xf numFmtId="0" fontId="1" fillId="0" borderId="0"/>
    <xf numFmtId="0" fontId="8" fillId="0" borderId="0"/>
    <xf numFmtId="0" fontId="1" fillId="0" borderId="0"/>
    <xf numFmtId="0" fontId="1" fillId="0" borderId="0"/>
    <xf numFmtId="0" fontId="1" fillId="0" borderId="0"/>
    <xf numFmtId="43" fontId="1" fillId="0" borderId="0" applyFont="0" applyFill="0" applyBorder="0" applyAlignment="0" applyProtection="0"/>
    <xf numFmtId="43" fontId="12" fillId="0" borderId="0" applyFont="0" applyFill="0" applyBorder="0" applyAlignment="0" applyProtection="0"/>
    <xf numFmtId="0" fontId="8"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2" fillId="0" borderId="0"/>
    <xf numFmtId="0" fontId="15" fillId="0" borderId="0"/>
    <xf numFmtId="0" fontId="22" fillId="0" borderId="0"/>
  </cellStyleXfs>
  <cellXfs count="86">
    <xf numFmtId="0" fontId="0" fillId="0" borderId="0" xfId="0"/>
    <xf numFmtId="0" fontId="3" fillId="0" borderId="0" xfId="2" applyFont="1" applyFill="1" applyAlignment="1">
      <alignment horizontal="center" vertical="center" wrapText="1"/>
    </xf>
    <xf numFmtId="0" fontId="3" fillId="0" borderId="0" xfId="2" applyFont="1" applyFill="1" applyAlignment="1">
      <alignment vertical="center" wrapText="1"/>
    </xf>
    <xf numFmtId="0" fontId="5" fillId="0" borderId="1" xfId="2" applyFont="1" applyFill="1" applyBorder="1" applyAlignment="1">
      <alignment horizontal="right" vertical="center" wrapText="1"/>
    </xf>
    <xf numFmtId="41" fontId="3" fillId="0" borderId="0" xfId="1" applyNumberFormat="1" applyFont="1" applyFill="1" applyBorder="1" applyAlignment="1">
      <alignment horizontal="right" vertical="center"/>
    </xf>
    <xf numFmtId="0" fontId="3" fillId="0" borderId="0" xfId="0" applyFont="1" applyFill="1" applyAlignment="1">
      <alignment horizontal="center" vertical="center" wrapText="1"/>
    </xf>
    <xf numFmtId="0" fontId="3" fillId="0" borderId="0" xfId="0" applyFont="1" applyFill="1" applyAlignment="1">
      <alignment vertical="center" wrapText="1"/>
    </xf>
    <xf numFmtId="41" fontId="3" fillId="0" borderId="0" xfId="0" applyNumberFormat="1" applyFont="1" applyFill="1" applyAlignment="1">
      <alignment vertical="center" wrapText="1"/>
    </xf>
    <xf numFmtId="41" fontId="3" fillId="0" borderId="3" xfId="1" applyNumberFormat="1" applyFont="1" applyFill="1" applyBorder="1" applyAlignment="1">
      <alignment horizontal="right" vertical="center"/>
    </xf>
    <xf numFmtId="0" fontId="6" fillId="0" borderId="3" xfId="2" applyFont="1" applyFill="1" applyBorder="1" applyAlignment="1">
      <alignment horizontal="center" vertical="center" wrapText="1"/>
    </xf>
    <xf numFmtId="41" fontId="3" fillId="0" borderId="0" xfId="2" applyNumberFormat="1" applyFont="1" applyFill="1" applyAlignment="1">
      <alignment vertical="center" wrapText="1"/>
    </xf>
    <xf numFmtId="0" fontId="9" fillId="0" borderId="3" xfId="2" applyFont="1" applyFill="1" applyBorder="1" applyAlignment="1">
      <alignment horizontal="center" vertical="center" wrapText="1"/>
    </xf>
    <xf numFmtId="1" fontId="9" fillId="0" borderId="3" xfId="3" applyNumberFormat="1" applyFont="1" applyFill="1" applyBorder="1" applyAlignment="1">
      <alignment horizontal="center" vertical="center" wrapText="1"/>
    </xf>
    <xf numFmtId="41" fontId="9" fillId="0" borderId="3" xfId="2" applyNumberFormat="1" applyFont="1" applyFill="1" applyBorder="1" applyAlignment="1">
      <alignment vertical="center"/>
    </xf>
    <xf numFmtId="41" fontId="9" fillId="0" borderId="3" xfId="1" applyNumberFormat="1" applyFont="1" applyFill="1" applyBorder="1" applyAlignment="1">
      <alignment horizontal="left" vertical="center" wrapText="1"/>
    </xf>
    <xf numFmtId="41" fontId="9" fillId="0" borderId="0" xfId="2" applyNumberFormat="1" applyFont="1" applyFill="1" applyAlignment="1">
      <alignment vertical="center" wrapText="1"/>
    </xf>
    <xf numFmtId="0" fontId="9" fillId="0" borderId="0" xfId="0" applyFont="1" applyFill="1" applyAlignment="1">
      <alignment horizontal="center" vertical="center" wrapText="1"/>
    </xf>
    <xf numFmtId="0" fontId="9" fillId="0" borderId="0" xfId="0" applyFont="1" applyFill="1" applyAlignment="1">
      <alignment vertical="center" wrapText="1"/>
    </xf>
    <xf numFmtId="0" fontId="9" fillId="0" borderId="0" xfId="2" applyFont="1" applyFill="1" applyAlignment="1">
      <alignment vertical="center" wrapText="1"/>
    </xf>
    <xf numFmtId="1" fontId="6" fillId="0" borderId="3" xfId="3" applyNumberFormat="1" applyFont="1" applyFill="1" applyBorder="1" applyAlignment="1">
      <alignment horizontal="left" vertical="center" wrapText="1"/>
    </xf>
    <xf numFmtId="41" fontId="6" fillId="0" borderId="3" xfId="2" applyNumberFormat="1" applyFont="1" applyFill="1" applyBorder="1" applyAlignment="1">
      <alignment vertical="center"/>
    </xf>
    <xf numFmtId="41" fontId="6" fillId="0" borderId="3" xfId="1" applyNumberFormat="1" applyFont="1" applyFill="1" applyBorder="1" applyAlignment="1">
      <alignment horizontal="right" vertical="center"/>
    </xf>
    <xf numFmtId="0" fontId="6" fillId="0" borderId="0" xfId="2" applyFont="1" applyFill="1" applyAlignment="1">
      <alignment vertical="center" wrapText="1"/>
    </xf>
    <xf numFmtId="0" fontId="6" fillId="0" borderId="0" xfId="2" applyFont="1" applyFill="1" applyAlignment="1">
      <alignment horizontal="center" vertical="center" wrapText="1"/>
    </xf>
    <xf numFmtId="0" fontId="10" fillId="0" borderId="3" xfId="2" applyFont="1" applyFill="1" applyBorder="1" applyAlignment="1">
      <alignment horizontal="center" vertical="center" wrapText="1"/>
    </xf>
    <xf numFmtId="0" fontId="10" fillId="0" borderId="3" xfId="2" applyFont="1" applyFill="1" applyBorder="1" applyAlignment="1">
      <alignment vertical="center" wrapText="1"/>
    </xf>
    <xf numFmtId="41" fontId="10" fillId="0" borderId="3" xfId="2" applyNumberFormat="1" applyFont="1" applyFill="1" applyBorder="1" applyAlignment="1">
      <alignment vertical="center"/>
    </xf>
    <xf numFmtId="0" fontId="10" fillId="0" borderId="3" xfId="2" applyFont="1" applyFill="1" applyBorder="1" applyAlignment="1">
      <alignment horizontal="left" vertical="center" wrapText="1"/>
    </xf>
    <xf numFmtId="0" fontId="11" fillId="0" borderId="0" xfId="2" applyFont="1" applyFill="1" applyAlignment="1">
      <alignment vertical="center" wrapText="1"/>
    </xf>
    <xf numFmtId="0" fontId="11" fillId="0" borderId="0" xfId="2" applyFont="1" applyFill="1" applyAlignment="1">
      <alignment horizontal="center" vertical="center" wrapText="1"/>
    </xf>
    <xf numFmtId="0" fontId="3" fillId="0" borderId="3" xfId="2" applyFont="1" applyFill="1" applyBorder="1" applyAlignment="1">
      <alignment horizontal="center" vertical="center" wrapText="1"/>
    </xf>
    <xf numFmtId="0" fontId="3" fillId="0" borderId="3" xfId="5" applyFont="1" applyFill="1" applyBorder="1" applyAlignment="1">
      <alignment horizontal="center" vertical="center" wrapText="1"/>
    </xf>
    <xf numFmtId="41" fontId="3" fillId="0" borderId="3" xfId="6" applyNumberFormat="1" applyFont="1" applyFill="1" applyBorder="1" applyAlignment="1">
      <alignment vertical="center"/>
    </xf>
    <xf numFmtId="49" fontId="3" fillId="0" borderId="3" xfId="6" applyNumberFormat="1" applyFont="1" applyFill="1" applyBorder="1" applyAlignment="1">
      <alignment vertical="center" wrapText="1"/>
    </xf>
    <xf numFmtId="0" fontId="3" fillId="0" borderId="3" xfId="0" applyFont="1" applyFill="1" applyBorder="1" applyAlignment="1">
      <alignment horizontal="justify" vertical="center" wrapText="1"/>
    </xf>
    <xf numFmtId="41" fontId="3" fillId="0" borderId="3" xfId="1" applyNumberFormat="1" applyFont="1" applyFill="1" applyBorder="1" applyAlignment="1">
      <alignment vertical="center"/>
    </xf>
    <xf numFmtId="1" fontId="3" fillId="0" borderId="3" xfId="3" applyNumberFormat="1" applyFont="1" applyFill="1" applyBorder="1" applyAlignment="1">
      <alignment horizontal="center" vertical="center" wrapText="1"/>
    </xf>
    <xf numFmtId="0" fontId="14" fillId="0" borderId="0" xfId="2" applyFont="1" applyFill="1" applyAlignment="1">
      <alignment horizontal="center" vertical="center" wrapText="1"/>
    </xf>
    <xf numFmtId="0" fontId="14" fillId="0" borderId="0" xfId="2" applyFont="1" applyFill="1" applyAlignment="1">
      <alignment vertical="center" wrapText="1"/>
    </xf>
    <xf numFmtId="0" fontId="6" fillId="0" borderId="3" xfId="2" applyFont="1" applyFill="1" applyBorder="1" applyAlignment="1">
      <alignment horizontal="center" vertical="center" wrapText="1"/>
    </xf>
    <xf numFmtId="3" fontId="9" fillId="0" borderId="3" xfId="2" applyNumberFormat="1" applyFont="1" applyFill="1" applyBorder="1" applyAlignment="1">
      <alignment vertical="center"/>
    </xf>
    <xf numFmtId="3" fontId="6" fillId="0" borderId="3" xfId="2" applyNumberFormat="1" applyFont="1" applyFill="1" applyBorder="1" applyAlignment="1">
      <alignment vertical="center"/>
    </xf>
    <xf numFmtId="3" fontId="10" fillId="0" borderId="3" xfId="2" applyNumberFormat="1" applyFont="1" applyFill="1" applyBorder="1" applyAlignment="1">
      <alignment vertical="center"/>
    </xf>
    <xf numFmtId="3" fontId="3" fillId="0" borderId="3" xfId="1" applyNumberFormat="1" applyFont="1" applyFill="1" applyBorder="1" applyAlignment="1">
      <alignment vertical="center"/>
    </xf>
    <xf numFmtId="0" fontId="16" fillId="0" borderId="3" xfId="2" applyFont="1" applyFill="1" applyBorder="1" applyAlignment="1">
      <alignment horizontal="center" vertical="center" wrapText="1"/>
    </xf>
    <xf numFmtId="0" fontId="16" fillId="0" borderId="3" xfId="2" applyFont="1" applyFill="1" applyBorder="1" applyAlignment="1">
      <alignment vertical="center" wrapText="1"/>
    </xf>
    <xf numFmtId="41" fontId="16" fillId="0" borderId="3" xfId="2" applyNumberFormat="1" applyFont="1" applyFill="1" applyBorder="1" applyAlignment="1">
      <alignment vertical="center"/>
    </xf>
    <xf numFmtId="0" fontId="16" fillId="0" borderId="3" xfId="2" applyFont="1" applyFill="1" applyBorder="1" applyAlignment="1">
      <alignment horizontal="left" vertical="center" wrapText="1"/>
    </xf>
    <xf numFmtId="0" fontId="17" fillId="0" borderId="0" xfId="2" applyFont="1" applyFill="1" applyAlignment="1">
      <alignment vertical="center" wrapText="1"/>
    </xf>
    <xf numFmtId="0" fontId="14" fillId="0" borderId="3" xfId="6" applyFont="1" applyFill="1" applyBorder="1" applyAlignment="1">
      <alignment horizontal="center" vertical="center" wrapText="1"/>
    </xf>
    <xf numFmtId="0" fontId="14" fillId="0" borderId="3" xfId="5" applyFont="1" applyFill="1" applyBorder="1" applyAlignment="1">
      <alignment horizontal="center" vertical="center" wrapText="1"/>
    </xf>
    <xf numFmtId="3" fontId="14" fillId="0" borderId="3" xfId="3" applyNumberFormat="1" applyFont="1" applyFill="1" applyBorder="1" applyAlignment="1">
      <alignment horizontal="center" vertical="center" wrapText="1"/>
    </xf>
    <xf numFmtId="41" fontId="3" fillId="0" borderId="3" xfId="1" applyNumberFormat="1" applyFont="1" applyFill="1" applyBorder="1" applyAlignment="1">
      <alignment vertical="center" wrapText="1"/>
    </xf>
    <xf numFmtId="0" fontId="18" fillId="0" borderId="3" xfId="2" applyFont="1" applyFill="1" applyBorder="1" applyAlignment="1">
      <alignment horizontal="center" vertical="center" wrapText="1"/>
    </xf>
    <xf numFmtId="1" fontId="18" fillId="0" borderId="3" xfId="3" applyNumberFormat="1" applyFont="1" applyFill="1" applyBorder="1" applyAlignment="1">
      <alignment horizontal="center" vertical="center" wrapText="1"/>
    </xf>
    <xf numFmtId="41" fontId="18" fillId="0" borderId="3" xfId="2" applyNumberFormat="1" applyFont="1" applyFill="1" applyBorder="1" applyAlignment="1">
      <alignment vertical="center"/>
    </xf>
    <xf numFmtId="0" fontId="18" fillId="0" borderId="3" xfId="1" applyNumberFormat="1" applyFont="1" applyFill="1" applyBorder="1" applyAlignment="1">
      <alignment horizontal="left" vertical="center" wrapText="1"/>
    </xf>
    <xf numFmtId="41" fontId="18" fillId="0" borderId="0" xfId="2" applyNumberFormat="1" applyFont="1" applyFill="1" applyAlignment="1">
      <alignment vertical="center" wrapText="1"/>
    </xf>
    <xf numFmtId="0" fontId="18" fillId="0" borderId="0" xfId="2" applyFont="1" applyFill="1" applyAlignment="1">
      <alignment vertical="center" wrapText="1"/>
    </xf>
    <xf numFmtId="41" fontId="16" fillId="0" borderId="3" xfId="1" applyNumberFormat="1" applyFont="1" applyFill="1" applyBorder="1" applyAlignment="1">
      <alignment horizontal="right" vertical="center"/>
    </xf>
    <xf numFmtId="0" fontId="19" fillId="0" borderId="3" xfId="2" applyFont="1" applyFill="1" applyBorder="1" applyAlignment="1">
      <alignment vertical="center" wrapText="1"/>
    </xf>
    <xf numFmtId="0" fontId="19" fillId="0" borderId="3" xfId="2" applyFont="1" applyFill="1" applyBorder="1" applyAlignment="1">
      <alignment horizontal="center" vertical="center" wrapText="1"/>
    </xf>
    <xf numFmtId="41" fontId="19" fillId="0" borderId="3" xfId="2" applyNumberFormat="1" applyFont="1" applyFill="1" applyBorder="1" applyAlignment="1">
      <alignment vertical="center"/>
    </xf>
    <xf numFmtId="0" fontId="19" fillId="0" borderId="3" xfId="2" applyFont="1" applyFill="1" applyBorder="1" applyAlignment="1">
      <alignment horizontal="left" vertical="center" wrapText="1"/>
    </xf>
    <xf numFmtId="41" fontId="14" fillId="0" borderId="3" xfId="6" applyNumberFormat="1" applyFont="1" applyFill="1" applyBorder="1" applyAlignment="1">
      <alignment vertical="center"/>
    </xf>
    <xf numFmtId="49" fontId="14" fillId="0" borderId="3" xfId="6" applyNumberFormat="1" applyFont="1" applyFill="1" applyBorder="1" applyAlignment="1">
      <alignment vertical="center" wrapText="1"/>
    </xf>
    <xf numFmtId="0" fontId="20" fillId="0" borderId="3" xfId="2" applyFont="1" applyFill="1" applyBorder="1" applyAlignment="1">
      <alignment vertical="center" wrapText="1"/>
    </xf>
    <xf numFmtId="49" fontId="14" fillId="0" borderId="3" xfId="4" applyNumberFormat="1" applyFont="1" applyFill="1" applyBorder="1" applyAlignment="1">
      <alignment horizontal="center" vertical="center" wrapText="1"/>
    </xf>
    <xf numFmtId="0" fontId="5" fillId="0" borderId="0" xfId="2" applyFont="1" applyFill="1" applyBorder="1" applyAlignment="1">
      <alignment horizontal="right" vertical="center" wrapText="1"/>
    </xf>
    <xf numFmtId="0" fontId="3" fillId="0" borderId="0" xfId="2" applyFont="1" applyFill="1" applyAlignment="1">
      <alignment horizontal="left" vertical="center" wrapText="1"/>
    </xf>
    <xf numFmtId="0" fontId="2" fillId="0" borderId="0" xfId="2" applyFont="1" applyFill="1" applyAlignment="1">
      <alignment horizontal="center" vertical="center" wrapText="1"/>
    </xf>
    <xf numFmtId="0" fontId="4" fillId="0" borderId="0" xfId="2" applyFont="1" applyFill="1" applyAlignment="1">
      <alignment horizontal="center" vertical="center" wrapText="1"/>
    </xf>
    <xf numFmtId="0" fontId="21" fillId="0" borderId="0" xfId="2" applyFont="1" applyFill="1" applyAlignment="1">
      <alignment horizontal="center" vertical="center" wrapText="1"/>
    </xf>
    <xf numFmtId="0" fontId="6" fillId="0" borderId="2" xfId="2" applyFont="1" applyFill="1" applyBorder="1" applyAlignment="1">
      <alignment horizontal="center" vertical="center" wrapText="1"/>
    </xf>
    <xf numFmtId="0" fontId="6" fillId="0" borderId="5" xfId="2" applyFont="1" applyFill="1" applyBorder="1" applyAlignment="1">
      <alignment horizontal="center" vertical="center" wrapText="1"/>
    </xf>
    <xf numFmtId="0" fontId="6" fillId="0" borderId="7" xfId="2" applyFont="1" applyFill="1" applyBorder="1" applyAlignment="1">
      <alignment horizontal="center" vertical="center" wrapText="1"/>
    </xf>
    <xf numFmtId="0" fontId="6" fillId="0" borderId="3" xfId="2" applyFont="1" applyFill="1" applyBorder="1" applyAlignment="1">
      <alignment horizontal="center" vertical="center" wrapText="1"/>
    </xf>
    <xf numFmtId="164" fontId="7" fillId="0" borderId="4" xfId="1" applyNumberFormat="1" applyFont="1" applyFill="1" applyBorder="1" applyAlignment="1">
      <alignment horizontal="center" vertical="center" wrapText="1"/>
    </xf>
    <xf numFmtId="164" fontId="7" fillId="0" borderId="6" xfId="1" applyNumberFormat="1" applyFont="1" applyFill="1" applyBorder="1" applyAlignment="1">
      <alignment horizontal="center" vertical="center" wrapText="1"/>
    </xf>
    <xf numFmtId="164" fontId="7" fillId="0" borderId="8" xfId="1" applyNumberFormat="1" applyFont="1" applyFill="1" applyBorder="1" applyAlignment="1">
      <alignment horizontal="center" vertical="center" wrapText="1"/>
    </xf>
    <xf numFmtId="164" fontId="7" fillId="0" borderId="2" xfId="1" applyNumberFormat="1" applyFont="1" applyFill="1" applyBorder="1" applyAlignment="1">
      <alignment horizontal="center" vertical="center" wrapText="1"/>
    </xf>
    <xf numFmtId="164" fontId="7" fillId="0" borderId="5" xfId="1" applyNumberFormat="1" applyFont="1" applyFill="1" applyBorder="1" applyAlignment="1">
      <alignment horizontal="center" vertical="center" wrapText="1"/>
    </xf>
    <xf numFmtId="164" fontId="7" fillId="0" borderId="7" xfId="1" applyNumberFormat="1" applyFont="1" applyFill="1" applyBorder="1" applyAlignment="1">
      <alignment horizontal="center" vertical="center" wrapText="1"/>
    </xf>
    <xf numFmtId="0" fontId="3" fillId="0" borderId="2" xfId="1" applyNumberFormat="1" applyFont="1" applyFill="1" applyBorder="1" applyAlignment="1">
      <alignment horizontal="left" vertical="center" wrapText="1"/>
    </xf>
    <xf numFmtId="0" fontId="3" fillId="0" borderId="7" xfId="1" applyNumberFormat="1" applyFont="1" applyFill="1" applyBorder="1" applyAlignment="1">
      <alignment horizontal="left" vertical="center" wrapText="1"/>
    </xf>
    <xf numFmtId="0" fontId="13" fillId="0" borderId="0" xfId="2" applyFont="1" applyFill="1" applyAlignment="1">
      <alignment horizontal="left" vertical="center" wrapText="1"/>
    </xf>
  </cellXfs>
  <cellStyles count="33">
    <cellStyle name="Comma" xfId="1" builtinId="3"/>
    <cellStyle name="Comma 5" xfId="7"/>
    <cellStyle name="Comma 9" xfId="8"/>
    <cellStyle name="Normal" xfId="0" builtinId="0"/>
    <cellStyle name="Normal 10" xfId="2"/>
    <cellStyle name="Normal 10 2" xfId="6"/>
    <cellStyle name="Normal 10 6" xfId="32"/>
    <cellStyle name="Normal 100" xfId="30"/>
    <cellStyle name="Normal 12" xfId="9"/>
    <cellStyle name="Normal 14 3" xfId="10"/>
    <cellStyle name="Normal 15" xfId="11"/>
    <cellStyle name="Normal 337" xfId="12"/>
    <cellStyle name="Normal 341" xfId="13"/>
    <cellStyle name="Normal 405" xfId="14"/>
    <cellStyle name="Normal 409" xfId="15"/>
    <cellStyle name="Normal 412" xfId="16"/>
    <cellStyle name="Normal 417" xfId="17"/>
    <cellStyle name="Normal 424" xfId="18"/>
    <cellStyle name="Normal 425" xfId="19"/>
    <cellStyle name="Normal 426" xfId="20"/>
    <cellStyle name="Normal 428" xfId="21"/>
    <cellStyle name="Normal 431" xfId="22"/>
    <cellStyle name="Normal 435" xfId="23"/>
    <cellStyle name="Normal 441" xfId="4"/>
    <cellStyle name="Normal 444" xfId="24"/>
    <cellStyle name="Normal 447" xfId="25"/>
    <cellStyle name="Normal 454" xfId="26"/>
    <cellStyle name="Normal 455" xfId="27"/>
    <cellStyle name="Normal 459" xfId="28"/>
    <cellStyle name="Normal 518" xfId="29"/>
    <cellStyle name="Normal 519" xfId="31"/>
    <cellStyle name="Normal_Bieu mau (CV )" xfId="3"/>
    <cellStyle name="Normal_Bieu XDCB Phat trien KT-XH nam 2011"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14"/>
  <sheetViews>
    <sheetView tabSelected="1" view="pageBreakPreview" zoomScale="70" zoomScaleNormal="70" zoomScaleSheetLayoutView="70" workbookViewId="0">
      <selection activeCell="A3" sqref="A3:L3"/>
    </sheetView>
  </sheetViews>
  <sheetFormatPr defaultColWidth="9.109375" defaultRowHeight="16.8" x14ac:dyDescent="0.25"/>
  <cols>
    <col min="1" max="1" width="8.6640625" style="2" customWidth="1"/>
    <col min="2" max="2" width="50.6640625" style="2" customWidth="1"/>
    <col min="3" max="3" width="15.6640625" style="2" customWidth="1"/>
    <col min="4" max="4" width="15.6640625" style="1" customWidth="1"/>
    <col min="5" max="6" width="15.6640625" style="2" customWidth="1"/>
    <col min="7" max="7" width="22.6640625" style="2" customWidth="1"/>
    <col min="8" max="11" width="15.6640625" style="2" customWidth="1"/>
    <col min="12" max="12" width="22.33203125" style="2" customWidth="1"/>
    <col min="13" max="13" width="19.109375" style="2" customWidth="1"/>
    <col min="14" max="16384" width="9.109375" style="2"/>
  </cols>
  <sheetData>
    <row r="1" spans="1:13" ht="20.399999999999999" x14ac:dyDescent="0.25">
      <c r="A1" s="70" t="s">
        <v>98</v>
      </c>
      <c r="B1" s="70"/>
      <c r="C1" s="70"/>
      <c r="D1" s="70"/>
      <c r="E1" s="70"/>
      <c r="F1" s="70"/>
      <c r="G1" s="70"/>
      <c r="H1" s="70"/>
      <c r="I1" s="70"/>
      <c r="J1" s="70"/>
      <c r="K1" s="70"/>
      <c r="L1" s="70"/>
    </row>
    <row r="2" spans="1:13" ht="69.900000000000006" customHeight="1" x14ac:dyDescent="0.25">
      <c r="A2" s="71" t="s">
        <v>93</v>
      </c>
      <c r="B2" s="71"/>
      <c r="C2" s="71"/>
      <c r="D2" s="71"/>
      <c r="E2" s="71"/>
      <c r="F2" s="71"/>
      <c r="G2" s="71"/>
      <c r="H2" s="71"/>
      <c r="I2" s="71"/>
      <c r="J2" s="71"/>
      <c r="K2" s="71"/>
      <c r="L2" s="71"/>
    </row>
    <row r="3" spans="1:13" ht="30" customHeight="1" x14ac:dyDescent="0.25">
      <c r="A3" s="72" t="s">
        <v>106</v>
      </c>
      <c r="B3" s="72"/>
      <c r="C3" s="72"/>
      <c r="D3" s="72"/>
      <c r="E3" s="72"/>
      <c r="F3" s="72"/>
      <c r="G3" s="72"/>
      <c r="H3" s="72"/>
      <c r="I3" s="72"/>
      <c r="J3" s="72"/>
      <c r="K3" s="72"/>
      <c r="L3" s="72"/>
    </row>
    <row r="4" spans="1:13" ht="33.75" customHeight="1" x14ac:dyDescent="0.25">
      <c r="J4" s="68"/>
      <c r="K4" s="68"/>
      <c r="L4" s="68" t="s">
        <v>0</v>
      </c>
    </row>
    <row r="5" spans="1:13" ht="39" customHeight="1" x14ac:dyDescent="0.25">
      <c r="A5" s="73" t="s">
        <v>1</v>
      </c>
      <c r="B5" s="73" t="s">
        <v>2</v>
      </c>
      <c r="C5" s="73" t="s">
        <v>3</v>
      </c>
      <c r="D5" s="73" t="s">
        <v>4</v>
      </c>
      <c r="E5" s="76" t="s">
        <v>5</v>
      </c>
      <c r="F5" s="76" t="s">
        <v>6</v>
      </c>
      <c r="G5" s="76" t="s">
        <v>86</v>
      </c>
      <c r="H5" s="76"/>
      <c r="I5" s="76"/>
      <c r="J5" s="77" t="s">
        <v>8</v>
      </c>
      <c r="K5" s="77" t="s">
        <v>64</v>
      </c>
      <c r="L5" s="73" t="s">
        <v>9</v>
      </c>
      <c r="M5" s="4"/>
    </row>
    <row r="6" spans="1:13" ht="30" customHeight="1" x14ac:dyDescent="0.25">
      <c r="A6" s="74"/>
      <c r="B6" s="74"/>
      <c r="C6" s="74"/>
      <c r="D6" s="74"/>
      <c r="E6" s="76"/>
      <c r="F6" s="76"/>
      <c r="G6" s="76" t="s">
        <v>28</v>
      </c>
      <c r="H6" s="76" t="s">
        <v>29</v>
      </c>
      <c r="I6" s="76"/>
      <c r="J6" s="78"/>
      <c r="K6" s="78"/>
      <c r="L6" s="74"/>
      <c r="M6" s="4"/>
    </row>
    <row r="7" spans="1:13" ht="83.25" customHeight="1" x14ac:dyDescent="0.25">
      <c r="A7" s="74"/>
      <c r="B7" s="74"/>
      <c r="C7" s="74"/>
      <c r="D7" s="75"/>
      <c r="E7" s="76"/>
      <c r="F7" s="76"/>
      <c r="G7" s="76"/>
      <c r="H7" s="39" t="s">
        <v>31</v>
      </c>
      <c r="I7" s="39" t="s">
        <v>87</v>
      </c>
      <c r="J7" s="79"/>
      <c r="K7" s="79"/>
      <c r="L7" s="74"/>
      <c r="M7" s="10"/>
    </row>
    <row r="8" spans="1:13" s="58" customFormat="1" ht="50.1" customHeight="1" x14ac:dyDescent="0.25">
      <c r="A8" s="53"/>
      <c r="B8" s="54" t="s">
        <v>33</v>
      </c>
      <c r="C8" s="53"/>
      <c r="D8" s="53"/>
      <c r="E8" s="53"/>
      <c r="F8" s="53"/>
      <c r="G8" s="53"/>
      <c r="H8" s="55">
        <f>SUM(H9)</f>
        <v>39990</v>
      </c>
      <c r="I8" s="55">
        <f t="shared" ref="I8:K11" si="0">SUM(I9)</f>
        <v>24000</v>
      </c>
      <c r="J8" s="55">
        <f t="shared" si="0"/>
        <v>5000</v>
      </c>
      <c r="K8" s="55">
        <f t="shared" si="0"/>
        <v>5000</v>
      </c>
      <c r="L8" s="56"/>
      <c r="M8" s="57"/>
    </row>
    <row r="9" spans="1:13" s="22" customFormat="1" ht="39.9" customHeight="1" x14ac:dyDescent="0.25">
      <c r="A9" s="39"/>
      <c r="B9" s="19" t="s">
        <v>88</v>
      </c>
      <c r="C9" s="44"/>
      <c r="D9" s="44"/>
      <c r="E9" s="44"/>
      <c r="F9" s="44"/>
      <c r="G9" s="44"/>
      <c r="H9" s="46">
        <f>SUM(H10)</f>
        <v>39990</v>
      </c>
      <c r="I9" s="46">
        <f t="shared" si="0"/>
        <v>24000</v>
      </c>
      <c r="J9" s="46">
        <f t="shared" si="0"/>
        <v>5000</v>
      </c>
      <c r="K9" s="46">
        <f t="shared" si="0"/>
        <v>5000</v>
      </c>
      <c r="L9" s="59"/>
    </row>
    <row r="10" spans="1:13" s="22" customFormat="1" ht="39.9" customHeight="1" x14ac:dyDescent="0.25">
      <c r="A10" s="39"/>
      <c r="B10" s="19" t="s">
        <v>94</v>
      </c>
      <c r="C10" s="44"/>
      <c r="D10" s="44"/>
      <c r="E10" s="44"/>
      <c r="F10" s="44"/>
      <c r="G10" s="44"/>
      <c r="H10" s="46">
        <f>SUM(H11)</f>
        <v>39990</v>
      </c>
      <c r="I10" s="46">
        <f t="shared" si="0"/>
        <v>24000</v>
      </c>
      <c r="J10" s="46">
        <f t="shared" si="0"/>
        <v>5000</v>
      </c>
      <c r="K10" s="46">
        <f t="shared" si="0"/>
        <v>5000</v>
      </c>
      <c r="L10" s="59"/>
    </row>
    <row r="11" spans="1:13" s="28" customFormat="1" ht="39.9" customHeight="1" x14ac:dyDescent="0.25">
      <c r="A11" s="24"/>
      <c r="B11" s="25" t="s">
        <v>51</v>
      </c>
      <c r="C11" s="60"/>
      <c r="D11" s="61"/>
      <c r="E11" s="60"/>
      <c r="F11" s="60"/>
      <c r="G11" s="60"/>
      <c r="H11" s="62">
        <f>SUM(H12)</f>
        <v>39990</v>
      </c>
      <c r="I11" s="62">
        <f t="shared" si="0"/>
        <v>24000</v>
      </c>
      <c r="J11" s="62">
        <f t="shared" si="0"/>
        <v>5000</v>
      </c>
      <c r="K11" s="62">
        <f t="shared" si="0"/>
        <v>5000</v>
      </c>
      <c r="L11" s="63"/>
    </row>
    <row r="12" spans="1:13" ht="96.75" customHeight="1" x14ac:dyDescent="0.25">
      <c r="A12" s="30">
        <v>1</v>
      </c>
      <c r="B12" s="66" t="s">
        <v>89</v>
      </c>
      <c r="C12" s="67" t="s">
        <v>90</v>
      </c>
      <c r="D12" s="50" t="s">
        <v>36</v>
      </c>
      <c r="E12" s="51" t="s">
        <v>91</v>
      </c>
      <c r="F12" s="51" t="s">
        <v>46</v>
      </c>
      <c r="G12" s="49" t="s">
        <v>92</v>
      </c>
      <c r="H12" s="64">
        <v>39990</v>
      </c>
      <c r="I12" s="32">
        <v>24000</v>
      </c>
      <c r="J12" s="64">
        <v>5000</v>
      </c>
      <c r="K12" s="64">
        <v>5000</v>
      </c>
      <c r="L12" s="65" t="s">
        <v>99</v>
      </c>
    </row>
    <row r="13" spans="1:13" ht="12.75" customHeight="1" x14ac:dyDescent="0.25"/>
    <row r="14" spans="1:13" ht="45.75" customHeight="1" x14ac:dyDescent="0.25">
      <c r="A14" s="69" t="s">
        <v>105</v>
      </c>
      <c r="B14" s="69"/>
      <c r="C14" s="69"/>
      <c r="D14" s="69"/>
      <c r="E14" s="69"/>
      <c r="F14" s="69"/>
      <c r="G14" s="69"/>
      <c r="H14" s="69"/>
      <c r="I14" s="69"/>
      <c r="J14" s="69"/>
      <c r="K14" s="69"/>
      <c r="L14" s="69"/>
    </row>
  </sheetData>
  <mergeCells count="16">
    <mergeCell ref="A14:L14"/>
    <mergeCell ref="A1:L1"/>
    <mergeCell ref="A2:L2"/>
    <mergeCell ref="A3:L3"/>
    <mergeCell ref="A5:A7"/>
    <mergeCell ref="B5:B7"/>
    <mergeCell ref="C5:C7"/>
    <mergeCell ref="D5:D7"/>
    <mergeCell ref="E5:E7"/>
    <mergeCell ref="F5:F7"/>
    <mergeCell ref="G5:I5"/>
    <mergeCell ref="J5:J7"/>
    <mergeCell ref="L5:L7"/>
    <mergeCell ref="G6:G7"/>
    <mergeCell ref="H6:I6"/>
    <mergeCell ref="K5:K7"/>
  </mergeCells>
  <printOptions horizontalCentered="1"/>
  <pageMargins left="0.39370078740157499" right="0.39370078740157499" top="0.39370078740157499" bottom="0.39370078740157499" header="0.196850393700787" footer="0.196850393700787"/>
  <pageSetup paperSize="9" scale="61" fitToHeight="0" orientation="landscape" r:id="rId1"/>
  <headerFooter alignWithMargins="0">
    <oddFooter>&amp;C&amp;"Times New Roman,thường"&amp;11&amp;P/&amp;N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L16"/>
  <sheetViews>
    <sheetView view="pageBreakPreview" zoomScale="70" zoomScaleNormal="70" zoomScaleSheetLayoutView="70" workbookViewId="0">
      <selection activeCell="A3" sqref="A3:L3"/>
    </sheetView>
  </sheetViews>
  <sheetFormatPr defaultColWidth="9.109375" defaultRowHeight="16.8" x14ac:dyDescent="0.25"/>
  <cols>
    <col min="1" max="1" width="8.6640625" style="2" customWidth="1"/>
    <col min="2" max="2" width="50.6640625" style="2" customWidth="1"/>
    <col min="3" max="3" width="15.6640625" style="2" customWidth="1"/>
    <col min="4" max="4" width="15.6640625" style="1" customWidth="1"/>
    <col min="5" max="6" width="15.6640625" style="2" customWidth="1"/>
    <col min="7" max="7" width="22.6640625" style="2" customWidth="1"/>
    <col min="8" max="11" width="15.6640625" style="2" customWidth="1"/>
    <col min="12" max="12" width="30.6640625" style="2" customWidth="1"/>
    <col min="13" max="16384" width="9.109375" style="2"/>
  </cols>
  <sheetData>
    <row r="1" spans="1:12" ht="20.399999999999999" x14ac:dyDescent="0.25">
      <c r="A1" s="70" t="s">
        <v>100</v>
      </c>
      <c r="B1" s="70"/>
      <c r="C1" s="70"/>
      <c r="D1" s="70"/>
      <c r="E1" s="70"/>
      <c r="F1" s="70"/>
      <c r="G1" s="70"/>
      <c r="H1" s="70"/>
      <c r="I1" s="70"/>
      <c r="J1" s="70"/>
      <c r="K1" s="70"/>
      <c r="L1" s="70"/>
    </row>
    <row r="2" spans="1:12" ht="69.900000000000006" customHeight="1" x14ac:dyDescent="0.25">
      <c r="A2" s="71" t="s">
        <v>65</v>
      </c>
      <c r="B2" s="71"/>
      <c r="C2" s="71"/>
      <c r="D2" s="71"/>
      <c r="E2" s="71"/>
      <c r="F2" s="71"/>
      <c r="G2" s="71"/>
      <c r="H2" s="71"/>
      <c r="I2" s="71"/>
      <c r="J2" s="71"/>
      <c r="K2" s="71"/>
      <c r="L2" s="71"/>
    </row>
    <row r="3" spans="1:12" s="38" customFormat="1" ht="30" customHeight="1" x14ac:dyDescent="0.25">
      <c r="A3" s="72" t="s">
        <v>106</v>
      </c>
      <c r="B3" s="72"/>
      <c r="C3" s="72"/>
      <c r="D3" s="72"/>
      <c r="E3" s="72"/>
      <c r="F3" s="72"/>
      <c r="G3" s="72"/>
      <c r="H3" s="72"/>
      <c r="I3" s="72"/>
      <c r="J3" s="72"/>
      <c r="K3" s="72"/>
      <c r="L3" s="72"/>
    </row>
    <row r="4" spans="1:12" ht="33.75" customHeight="1" x14ac:dyDescent="0.25">
      <c r="J4" s="3"/>
      <c r="K4" s="3"/>
      <c r="L4" s="3" t="s">
        <v>0</v>
      </c>
    </row>
    <row r="5" spans="1:12" ht="39" customHeight="1" x14ac:dyDescent="0.25">
      <c r="A5" s="73" t="s">
        <v>1</v>
      </c>
      <c r="B5" s="73" t="s">
        <v>2</v>
      </c>
      <c r="C5" s="73" t="s">
        <v>3</v>
      </c>
      <c r="D5" s="73" t="s">
        <v>4</v>
      </c>
      <c r="E5" s="76" t="s">
        <v>5</v>
      </c>
      <c r="F5" s="76" t="s">
        <v>6</v>
      </c>
      <c r="G5" s="76" t="s">
        <v>7</v>
      </c>
      <c r="H5" s="76"/>
      <c r="I5" s="76"/>
      <c r="J5" s="80" t="s">
        <v>8</v>
      </c>
      <c r="K5" s="77" t="s">
        <v>64</v>
      </c>
      <c r="L5" s="73" t="s">
        <v>9</v>
      </c>
    </row>
    <row r="6" spans="1:12" ht="30" customHeight="1" x14ac:dyDescent="0.25">
      <c r="A6" s="74"/>
      <c r="B6" s="74"/>
      <c r="C6" s="74"/>
      <c r="D6" s="74"/>
      <c r="E6" s="76"/>
      <c r="F6" s="76"/>
      <c r="G6" s="76" t="s">
        <v>28</v>
      </c>
      <c r="H6" s="76" t="s">
        <v>29</v>
      </c>
      <c r="I6" s="76"/>
      <c r="J6" s="81"/>
      <c r="K6" s="78"/>
      <c r="L6" s="74"/>
    </row>
    <row r="7" spans="1:12" ht="72" customHeight="1" x14ac:dyDescent="0.25">
      <c r="A7" s="74"/>
      <c r="B7" s="74"/>
      <c r="C7" s="74"/>
      <c r="D7" s="75"/>
      <c r="E7" s="76"/>
      <c r="F7" s="76"/>
      <c r="G7" s="76"/>
      <c r="H7" s="9" t="s">
        <v>31</v>
      </c>
      <c r="I7" s="9" t="s">
        <v>48</v>
      </c>
      <c r="J7" s="82"/>
      <c r="K7" s="79"/>
      <c r="L7" s="74"/>
    </row>
    <row r="8" spans="1:12" s="18" customFormat="1" ht="50.1" customHeight="1" x14ac:dyDescent="0.25">
      <c r="A8" s="11"/>
      <c r="B8" s="12" t="s">
        <v>33</v>
      </c>
      <c r="C8" s="11"/>
      <c r="D8" s="11"/>
      <c r="E8" s="11"/>
      <c r="F8" s="11"/>
      <c r="G8" s="11"/>
      <c r="H8" s="13">
        <f>SUM(H9)</f>
        <v>112453</v>
      </c>
      <c r="I8" s="13">
        <f t="shared" ref="I8:K8" si="0">SUM(I9)</f>
        <v>67000</v>
      </c>
      <c r="J8" s="13">
        <f t="shared" si="0"/>
        <v>26700</v>
      </c>
      <c r="K8" s="13">
        <f t="shared" si="0"/>
        <v>16000</v>
      </c>
      <c r="L8" s="14"/>
    </row>
    <row r="9" spans="1:12" s="22" customFormat="1" ht="39.9" customHeight="1" x14ac:dyDescent="0.25">
      <c r="A9" s="9" t="s">
        <v>34</v>
      </c>
      <c r="B9" s="19" t="s">
        <v>49</v>
      </c>
      <c r="C9" s="9"/>
      <c r="D9" s="9"/>
      <c r="E9" s="9"/>
      <c r="F9" s="9"/>
      <c r="G9" s="9"/>
      <c r="H9" s="20">
        <f>SUM(H10)</f>
        <v>112453</v>
      </c>
      <c r="I9" s="20">
        <f t="shared" ref="I9:K9" si="1">SUM(I10)</f>
        <v>67000</v>
      </c>
      <c r="J9" s="20">
        <f t="shared" si="1"/>
        <v>26700</v>
      </c>
      <c r="K9" s="20">
        <f t="shared" si="1"/>
        <v>16000</v>
      </c>
      <c r="L9" s="21"/>
    </row>
    <row r="10" spans="1:12" s="48" customFormat="1" ht="39.9" customHeight="1" x14ac:dyDescent="0.25">
      <c r="A10" s="44" t="s">
        <v>47</v>
      </c>
      <c r="B10" s="45" t="s">
        <v>50</v>
      </c>
      <c r="C10" s="45"/>
      <c r="D10" s="44"/>
      <c r="E10" s="45"/>
      <c r="F10" s="45"/>
      <c r="G10" s="45"/>
      <c r="H10" s="46">
        <f>SUM(H11:H11)</f>
        <v>112453</v>
      </c>
      <c r="I10" s="46">
        <f t="shared" ref="I10:K10" si="2">SUM(I11:I11)</f>
        <v>67000</v>
      </c>
      <c r="J10" s="46">
        <f t="shared" si="2"/>
        <v>26700</v>
      </c>
      <c r="K10" s="46">
        <f t="shared" si="2"/>
        <v>16000</v>
      </c>
      <c r="L10" s="47"/>
    </row>
    <row r="11" spans="1:12" s="28" customFormat="1" ht="39.9" customHeight="1" x14ac:dyDescent="0.25">
      <c r="A11" s="24" t="s">
        <v>35</v>
      </c>
      <c r="B11" s="25" t="s">
        <v>51</v>
      </c>
      <c r="C11" s="25"/>
      <c r="D11" s="24"/>
      <c r="E11" s="25"/>
      <c r="F11" s="25"/>
      <c r="G11" s="25"/>
      <c r="H11" s="26">
        <f>SUM(H12:H14)</f>
        <v>112453</v>
      </c>
      <c r="I11" s="26">
        <f>SUM(I12:I14)</f>
        <v>67000</v>
      </c>
      <c r="J11" s="26">
        <f>SUM(J12:J14)</f>
        <v>26700</v>
      </c>
      <c r="K11" s="26">
        <f>SUM(K12:K14)</f>
        <v>16000</v>
      </c>
      <c r="L11" s="27"/>
    </row>
    <row r="12" spans="1:12" ht="74.25" customHeight="1" x14ac:dyDescent="0.25">
      <c r="A12" s="30">
        <v>1</v>
      </c>
      <c r="B12" s="34" t="s">
        <v>52</v>
      </c>
      <c r="C12" s="30" t="s">
        <v>55</v>
      </c>
      <c r="D12" s="31" t="s">
        <v>42</v>
      </c>
      <c r="E12" s="30" t="s">
        <v>56</v>
      </c>
      <c r="F12" s="36" t="s">
        <v>46</v>
      </c>
      <c r="G12" s="30" t="s">
        <v>61</v>
      </c>
      <c r="H12" s="32">
        <v>55607</v>
      </c>
      <c r="I12" s="32">
        <v>30000</v>
      </c>
      <c r="J12" s="32">
        <v>7000</v>
      </c>
      <c r="K12" s="32">
        <v>7000</v>
      </c>
      <c r="L12" s="52" t="s">
        <v>95</v>
      </c>
    </row>
    <row r="13" spans="1:12" ht="74.25" customHeight="1" x14ac:dyDescent="0.25">
      <c r="A13" s="30">
        <v>2</v>
      </c>
      <c r="B13" s="34" t="s">
        <v>53</v>
      </c>
      <c r="C13" s="30" t="s">
        <v>57</v>
      </c>
      <c r="D13" s="31" t="s">
        <v>36</v>
      </c>
      <c r="E13" s="30" t="s">
        <v>58</v>
      </c>
      <c r="F13" s="36" t="s">
        <v>46</v>
      </c>
      <c r="G13" s="30" t="s">
        <v>62</v>
      </c>
      <c r="H13" s="32">
        <v>24763</v>
      </c>
      <c r="I13" s="32">
        <v>19800</v>
      </c>
      <c r="J13" s="32">
        <v>11000</v>
      </c>
      <c r="K13" s="32">
        <v>5000</v>
      </c>
      <c r="L13" s="52" t="s">
        <v>96</v>
      </c>
    </row>
    <row r="14" spans="1:12" ht="74.25" customHeight="1" x14ac:dyDescent="0.25">
      <c r="A14" s="30">
        <v>3</v>
      </c>
      <c r="B14" s="34" t="s">
        <v>54</v>
      </c>
      <c r="C14" s="30" t="s">
        <v>59</v>
      </c>
      <c r="D14" s="31" t="s">
        <v>36</v>
      </c>
      <c r="E14" s="30" t="s">
        <v>60</v>
      </c>
      <c r="F14" s="36" t="s">
        <v>46</v>
      </c>
      <c r="G14" s="30" t="s">
        <v>63</v>
      </c>
      <c r="H14" s="32">
        <v>32083</v>
      </c>
      <c r="I14" s="32">
        <v>17200</v>
      </c>
      <c r="J14" s="32">
        <v>8700</v>
      </c>
      <c r="K14" s="32">
        <v>4000</v>
      </c>
      <c r="L14" s="35" t="s">
        <v>97</v>
      </c>
    </row>
    <row r="15" spans="1:12" ht="12.75" customHeight="1" x14ac:dyDescent="0.25"/>
    <row r="16" spans="1:12" ht="47.25" customHeight="1" x14ac:dyDescent="0.25">
      <c r="A16" s="69" t="s">
        <v>104</v>
      </c>
      <c r="B16" s="69"/>
      <c r="C16" s="69"/>
      <c r="D16" s="69"/>
      <c r="E16" s="69"/>
      <c r="F16" s="69"/>
      <c r="G16" s="69"/>
      <c r="H16" s="69"/>
      <c r="I16" s="69"/>
      <c r="J16" s="69"/>
      <c r="K16" s="69"/>
      <c r="L16" s="69"/>
    </row>
  </sheetData>
  <mergeCells count="16">
    <mergeCell ref="A16:L16"/>
    <mergeCell ref="A1:L1"/>
    <mergeCell ref="A2:L2"/>
    <mergeCell ref="A5:A7"/>
    <mergeCell ref="B5:B7"/>
    <mergeCell ref="C5:C7"/>
    <mergeCell ref="D5:D7"/>
    <mergeCell ref="E5:E7"/>
    <mergeCell ref="F5:F7"/>
    <mergeCell ref="G5:I5"/>
    <mergeCell ref="J5:J7"/>
    <mergeCell ref="L5:L7"/>
    <mergeCell ref="G6:G7"/>
    <mergeCell ref="H6:I6"/>
    <mergeCell ref="A3:L3"/>
    <mergeCell ref="K5:K7"/>
  </mergeCells>
  <printOptions horizontalCentered="1"/>
  <pageMargins left="0.39370078740157499" right="0.39370078740157499" top="0.39370078740157499" bottom="0.39370078740157499" header="0.196850393700787" footer="0.196850393700787"/>
  <pageSetup paperSize="9" scale="59" fitToHeight="0" orientation="landscape" r:id="rId1"/>
  <headerFooter alignWithMargins="0">
    <oddFooter>&amp;C&amp;"Times New Roman,thường"&amp;11&amp;P/&amp;N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K14"/>
  <sheetViews>
    <sheetView view="pageBreakPreview" zoomScale="85" zoomScaleNormal="70" zoomScaleSheetLayoutView="85" workbookViewId="0">
      <selection activeCell="E5" sqref="E5:E7"/>
    </sheetView>
  </sheetViews>
  <sheetFormatPr defaultColWidth="9.109375" defaultRowHeight="16.8" x14ac:dyDescent="0.25"/>
  <cols>
    <col min="1" max="1" width="8.6640625" style="2" customWidth="1"/>
    <col min="2" max="2" width="50.6640625" style="2" customWidth="1"/>
    <col min="3" max="3" width="20.88671875" style="2" customWidth="1"/>
    <col min="4" max="4" width="20.88671875" style="1" customWidth="1"/>
    <col min="5" max="6" width="20.88671875" style="2" customWidth="1"/>
    <col min="7" max="7" width="22.6640625" style="2" customWidth="1"/>
    <col min="8" max="10" width="15.6640625" style="2" customWidth="1"/>
    <col min="11" max="11" width="45.6640625" style="2" customWidth="1"/>
    <col min="12" max="16384" width="9.109375" style="2"/>
  </cols>
  <sheetData>
    <row r="1" spans="1:11" ht="20.399999999999999" x14ac:dyDescent="0.25">
      <c r="A1" s="70" t="s">
        <v>101</v>
      </c>
      <c r="B1" s="70"/>
      <c r="C1" s="70"/>
      <c r="D1" s="70"/>
      <c r="E1" s="70"/>
      <c r="F1" s="70"/>
      <c r="G1" s="70"/>
      <c r="H1" s="70"/>
      <c r="I1" s="70"/>
      <c r="J1" s="70"/>
      <c r="K1" s="70"/>
    </row>
    <row r="2" spans="1:11" ht="99.75" customHeight="1" x14ac:dyDescent="0.25">
      <c r="A2" s="71" t="s">
        <v>102</v>
      </c>
      <c r="B2" s="71"/>
      <c r="C2" s="71"/>
      <c r="D2" s="71"/>
      <c r="E2" s="71"/>
      <c r="F2" s="71"/>
      <c r="G2" s="71"/>
      <c r="H2" s="71"/>
      <c r="I2" s="71"/>
      <c r="J2" s="71"/>
      <c r="K2" s="71"/>
    </row>
    <row r="3" spans="1:11" s="38" customFormat="1" ht="30" customHeight="1" x14ac:dyDescent="0.25">
      <c r="A3" s="72" t="s">
        <v>106</v>
      </c>
      <c r="B3" s="72"/>
      <c r="C3" s="72"/>
      <c r="D3" s="72"/>
      <c r="E3" s="72"/>
      <c r="F3" s="72"/>
      <c r="G3" s="72"/>
      <c r="H3" s="72"/>
      <c r="I3" s="72"/>
      <c r="J3" s="72"/>
      <c r="K3" s="72"/>
    </row>
    <row r="4" spans="1:11" ht="33.75" customHeight="1" x14ac:dyDescent="0.25">
      <c r="J4" s="3"/>
      <c r="K4" s="3" t="s">
        <v>0</v>
      </c>
    </row>
    <row r="5" spans="1:11" ht="39" customHeight="1" x14ac:dyDescent="0.25">
      <c r="A5" s="73" t="s">
        <v>1</v>
      </c>
      <c r="B5" s="73" t="s">
        <v>2</v>
      </c>
      <c r="C5" s="73" t="s">
        <v>3</v>
      </c>
      <c r="D5" s="73" t="s">
        <v>4</v>
      </c>
      <c r="E5" s="76" t="s">
        <v>5</v>
      </c>
      <c r="F5" s="76" t="s">
        <v>6</v>
      </c>
      <c r="G5" s="76" t="s">
        <v>7</v>
      </c>
      <c r="H5" s="76"/>
      <c r="I5" s="76"/>
      <c r="J5" s="77" t="s">
        <v>75</v>
      </c>
      <c r="K5" s="73" t="s">
        <v>9</v>
      </c>
    </row>
    <row r="6" spans="1:11" ht="30" customHeight="1" x14ac:dyDescent="0.25">
      <c r="A6" s="74"/>
      <c r="B6" s="74"/>
      <c r="C6" s="74"/>
      <c r="D6" s="74"/>
      <c r="E6" s="76"/>
      <c r="F6" s="76"/>
      <c r="G6" s="76" t="s">
        <v>28</v>
      </c>
      <c r="H6" s="76" t="s">
        <v>29</v>
      </c>
      <c r="I6" s="76"/>
      <c r="J6" s="78"/>
      <c r="K6" s="74"/>
    </row>
    <row r="7" spans="1:11" ht="72" customHeight="1" x14ac:dyDescent="0.25">
      <c r="A7" s="74"/>
      <c r="B7" s="74"/>
      <c r="C7" s="74"/>
      <c r="D7" s="75"/>
      <c r="E7" s="76"/>
      <c r="F7" s="76"/>
      <c r="G7" s="76"/>
      <c r="H7" s="39" t="s">
        <v>31</v>
      </c>
      <c r="I7" s="39" t="s">
        <v>76</v>
      </c>
      <c r="J7" s="79"/>
      <c r="K7" s="74"/>
    </row>
    <row r="8" spans="1:11" s="18" customFormat="1" ht="50.1" customHeight="1" x14ac:dyDescent="0.25">
      <c r="A8" s="11"/>
      <c r="B8" s="12" t="s">
        <v>33</v>
      </c>
      <c r="C8" s="11"/>
      <c r="D8" s="11"/>
      <c r="E8" s="11"/>
      <c r="F8" s="11"/>
      <c r="G8" s="11"/>
      <c r="H8" s="13">
        <f>SUM(H9)</f>
        <v>13575</v>
      </c>
      <c r="I8" s="13">
        <f t="shared" ref="I8:J9" si="0">SUM(I9)</f>
        <v>13575</v>
      </c>
      <c r="J8" s="13">
        <f t="shared" si="0"/>
        <v>13575</v>
      </c>
      <c r="K8" s="14"/>
    </row>
    <row r="9" spans="1:11" s="22" customFormat="1" ht="39.9" customHeight="1" x14ac:dyDescent="0.25">
      <c r="A9" s="39"/>
      <c r="B9" s="19" t="s">
        <v>49</v>
      </c>
      <c r="C9" s="39"/>
      <c r="D9" s="39"/>
      <c r="E9" s="39"/>
      <c r="F9" s="39"/>
      <c r="G9" s="39"/>
      <c r="H9" s="20">
        <f>SUM(H10)</f>
        <v>13575</v>
      </c>
      <c r="I9" s="20">
        <f t="shared" si="0"/>
        <v>13575</v>
      </c>
      <c r="J9" s="20">
        <f t="shared" si="0"/>
        <v>13575</v>
      </c>
      <c r="K9" s="21"/>
    </row>
    <row r="10" spans="1:11" s="48" customFormat="1" ht="39.9" customHeight="1" x14ac:dyDescent="0.25">
      <c r="A10" s="44"/>
      <c r="B10" s="45" t="s">
        <v>50</v>
      </c>
      <c r="C10" s="45"/>
      <c r="D10" s="44"/>
      <c r="E10" s="45"/>
      <c r="F10" s="45"/>
      <c r="G10" s="45"/>
      <c r="H10" s="46">
        <f>SUM(H11:H11)</f>
        <v>13575</v>
      </c>
      <c r="I10" s="46">
        <f t="shared" ref="I10:J10" si="1">SUM(I11:I11)</f>
        <v>13575</v>
      </c>
      <c r="J10" s="46">
        <f t="shared" si="1"/>
        <v>13575</v>
      </c>
      <c r="K10" s="47"/>
    </row>
    <row r="11" spans="1:11" s="28" customFormat="1" ht="39.9" customHeight="1" x14ac:dyDescent="0.25">
      <c r="A11" s="24"/>
      <c r="B11" s="25" t="s">
        <v>51</v>
      </c>
      <c r="C11" s="25"/>
      <c r="D11" s="24"/>
      <c r="E11" s="25"/>
      <c r="F11" s="25"/>
      <c r="G11" s="25"/>
      <c r="H11" s="26">
        <f>SUM(H12:H13)</f>
        <v>13575</v>
      </c>
      <c r="I11" s="26">
        <f>SUM(I12:I13)</f>
        <v>13575</v>
      </c>
      <c r="J11" s="26">
        <f>SUM(J12:J13)</f>
        <v>13575</v>
      </c>
      <c r="K11" s="27"/>
    </row>
    <row r="12" spans="1:11" ht="82.5" customHeight="1" x14ac:dyDescent="0.25">
      <c r="A12" s="30">
        <v>1</v>
      </c>
      <c r="B12" s="34" t="s">
        <v>68</v>
      </c>
      <c r="C12" s="30" t="s">
        <v>69</v>
      </c>
      <c r="D12" s="31" t="s">
        <v>36</v>
      </c>
      <c r="E12" s="30" t="s">
        <v>70</v>
      </c>
      <c r="F12" s="36" t="s">
        <v>46</v>
      </c>
      <c r="G12" s="30" t="s">
        <v>71</v>
      </c>
      <c r="H12" s="32">
        <v>6584</v>
      </c>
      <c r="I12" s="32">
        <v>6584</v>
      </c>
      <c r="J12" s="32">
        <v>6584</v>
      </c>
      <c r="K12" s="83" t="s">
        <v>103</v>
      </c>
    </row>
    <row r="13" spans="1:11" ht="192" customHeight="1" x14ac:dyDescent="0.25">
      <c r="A13" s="30">
        <v>2</v>
      </c>
      <c r="B13" s="34" t="s">
        <v>72</v>
      </c>
      <c r="C13" s="30" t="s">
        <v>73</v>
      </c>
      <c r="D13" s="31" t="s">
        <v>36</v>
      </c>
      <c r="E13" s="30" t="s">
        <v>70</v>
      </c>
      <c r="F13" s="36" t="s">
        <v>46</v>
      </c>
      <c r="G13" s="30" t="s">
        <v>74</v>
      </c>
      <c r="H13" s="32">
        <v>6991</v>
      </c>
      <c r="I13" s="32">
        <v>6991</v>
      </c>
      <c r="J13" s="32">
        <v>6991</v>
      </c>
      <c r="K13" s="84"/>
    </row>
    <row r="14" spans="1:11" ht="12.75" customHeight="1" x14ac:dyDescent="0.25"/>
  </sheetData>
  <mergeCells count="15">
    <mergeCell ref="K12:K13"/>
    <mergeCell ref="A1:K1"/>
    <mergeCell ref="A2:K2"/>
    <mergeCell ref="A3:K3"/>
    <mergeCell ref="A5:A7"/>
    <mergeCell ref="B5:B7"/>
    <mergeCell ref="C5:C7"/>
    <mergeCell ref="D5:D7"/>
    <mergeCell ref="E5:E7"/>
    <mergeCell ref="F5:F7"/>
    <mergeCell ref="G5:I5"/>
    <mergeCell ref="J5:J7"/>
    <mergeCell ref="K5:K7"/>
    <mergeCell ref="G6:G7"/>
    <mergeCell ref="H6:I6"/>
  </mergeCells>
  <printOptions horizontalCentered="1"/>
  <pageMargins left="0.39370078740157499" right="0.39370078740157499" top="0.39370078740157499" bottom="0.39370078740157499" header="0.196850393700787" footer="0.196850393700787"/>
  <pageSetup paperSize="9" scale="54" fitToHeight="0" orientation="landscape" r:id="rId1"/>
  <headerFooter alignWithMargins="0">
    <oddFooter>&amp;C&amp;"Times New Roman,thường"&amp;11&amp;P/&amp;N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I15"/>
  <sheetViews>
    <sheetView view="pageBreakPreview" zoomScale="60" zoomScaleNormal="70" workbookViewId="0">
      <selection activeCell="M12" sqref="M12"/>
    </sheetView>
  </sheetViews>
  <sheetFormatPr defaultColWidth="9.109375" defaultRowHeight="16.8" x14ac:dyDescent="0.25"/>
  <cols>
    <col min="1" max="1" width="8.6640625" style="2" customWidth="1"/>
    <col min="2" max="2" width="50.6640625" style="2" customWidth="1"/>
    <col min="3" max="3" width="20.88671875" style="2" hidden="1" customWidth="1"/>
    <col min="4" max="4" width="20.88671875" style="1" hidden="1" customWidth="1"/>
    <col min="5" max="6" width="20.88671875" style="2" hidden="1" customWidth="1"/>
    <col min="7" max="7" width="22.6640625" style="2" hidden="1" customWidth="1"/>
    <col min="8" max="9" width="15.6640625" style="2" hidden="1" customWidth="1"/>
    <col min="10" max="12" width="15.6640625" style="2" customWidth="1"/>
    <col min="13" max="13" width="67.5546875" style="2" customWidth="1"/>
    <col min="14" max="14" width="19.109375" style="2" customWidth="1"/>
    <col min="15" max="15" width="14.88671875" style="1" customWidth="1"/>
    <col min="16" max="16" width="13.44140625" style="1" customWidth="1"/>
    <col min="17" max="17" width="17.88671875" style="2" customWidth="1"/>
    <col min="18" max="18" width="19.33203125" style="2" customWidth="1"/>
    <col min="19" max="19" width="17.33203125" style="2" customWidth="1"/>
    <col min="20" max="20" width="15.33203125" style="2" customWidth="1"/>
    <col min="21" max="22" width="12.6640625" style="2" bestFit="1" customWidth="1"/>
    <col min="23" max="24" width="9.109375" style="2"/>
    <col min="25" max="25" width="11.33203125" style="2" bestFit="1" customWidth="1"/>
    <col min="26" max="26" width="9.109375" style="2"/>
    <col min="27" max="27" width="12.6640625" style="2" bestFit="1" customWidth="1"/>
    <col min="28" max="28" width="9.109375" style="2"/>
    <col min="29" max="29" width="12.44140625" style="2" customWidth="1"/>
    <col min="30" max="30" width="15.33203125" style="2" customWidth="1"/>
    <col min="31" max="31" width="15" style="2" customWidth="1"/>
    <col min="32" max="32" width="9.109375" style="2"/>
    <col min="33" max="33" width="11.33203125" style="2" bestFit="1" customWidth="1"/>
    <col min="34" max="34" width="14.88671875" style="2" customWidth="1"/>
    <col min="35" max="16384" width="9.109375" style="2"/>
  </cols>
  <sheetData>
    <row r="1" spans="1:35" ht="39.9" customHeight="1" x14ac:dyDescent="0.25">
      <c r="A1" s="70" t="s">
        <v>40</v>
      </c>
      <c r="B1" s="70"/>
      <c r="C1" s="70"/>
      <c r="D1" s="70"/>
      <c r="E1" s="70"/>
      <c r="F1" s="70"/>
      <c r="G1" s="70"/>
      <c r="H1" s="70"/>
      <c r="I1" s="70"/>
      <c r="J1" s="70"/>
      <c r="K1" s="70"/>
      <c r="L1" s="70"/>
      <c r="M1" s="70"/>
      <c r="N1" s="1"/>
      <c r="O1" s="2"/>
      <c r="P1" s="2"/>
    </row>
    <row r="2" spans="1:35" ht="117" customHeight="1" x14ac:dyDescent="0.25">
      <c r="A2" s="71" t="s">
        <v>84</v>
      </c>
      <c r="B2" s="71"/>
      <c r="C2" s="71"/>
      <c r="D2" s="71"/>
      <c r="E2" s="71"/>
      <c r="F2" s="71"/>
      <c r="G2" s="71"/>
      <c r="H2" s="71"/>
      <c r="I2" s="71"/>
      <c r="J2" s="71"/>
      <c r="K2" s="71"/>
      <c r="L2" s="71"/>
      <c r="M2" s="71"/>
      <c r="N2" s="1"/>
      <c r="O2" s="2"/>
      <c r="P2" s="2"/>
    </row>
    <row r="3" spans="1:35" s="38" customFormat="1" ht="79.5" customHeight="1" x14ac:dyDescent="0.25">
      <c r="A3" s="85" t="s">
        <v>78</v>
      </c>
      <c r="B3" s="85"/>
      <c r="C3" s="85"/>
      <c r="D3" s="85"/>
      <c r="E3" s="85"/>
      <c r="F3" s="85"/>
      <c r="G3" s="85"/>
      <c r="H3" s="85"/>
      <c r="I3" s="85"/>
      <c r="J3" s="85"/>
      <c r="K3" s="85"/>
      <c r="L3" s="85"/>
      <c r="M3" s="85"/>
      <c r="N3" s="37"/>
    </row>
    <row r="4" spans="1:35" ht="33.75" customHeight="1" x14ac:dyDescent="0.25">
      <c r="J4" s="3"/>
      <c r="K4" s="3"/>
      <c r="L4" s="3"/>
      <c r="M4" s="3" t="s">
        <v>0</v>
      </c>
    </row>
    <row r="5" spans="1:35" ht="26.25" customHeight="1" x14ac:dyDescent="0.25">
      <c r="A5" s="73" t="s">
        <v>1</v>
      </c>
      <c r="B5" s="73" t="s">
        <v>2</v>
      </c>
      <c r="C5" s="73" t="s">
        <v>3</v>
      </c>
      <c r="D5" s="73" t="s">
        <v>4</v>
      </c>
      <c r="E5" s="76" t="s">
        <v>5</v>
      </c>
      <c r="F5" s="76" t="s">
        <v>6</v>
      </c>
      <c r="G5" s="76" t="s">
        <v>7</v>
      </c>
      <c r="H5" s="76"/>
      <c r="I5" s="76"/>
      <c r="J5" s="77" t="s">
        <v>67</v>
      </c>
      <c r="K5" s="77" t="s">
        <v>45</v>
      </c>
      <c r="L5" s="77" t="s">
        <v>44</v>
      </c>
      <c r="M5" s="73" t="s">
        <v>9</v>
      </c>
      <c r="N5" s="4"/>
      <c r="O5" s="5" t="s">
        <v>10</v>
      </c>
      <c r="P5" s="5" t="s">
        <v>11</v>
      </c>
      <c r="Q5" s="6" t="s">
        <v>12</v>
      </c>
      <c r="R5" s="6"/>
      <c r="S5" s="6" t="s">
        <v>13</v>
      </c>
      <c r="T5" s="5" t="s">
        <v>14</v>
      </c>
      <c r="U5" s="5" t="s">
        <v>15</v>
      </c>
      <c r="V5" s="5" t="s">
        <v>16</v>
      </c>
      <c r="W5" s="5" t="s">
        <v>17</v>
      </c>
      <c r="X5" s="5" t="s">
        <v>18</v>
      </c>
      <c r="Y5" s="5" t="s">
        <v>19</v>
      </c>
      <c r="Z5" s="5" t="s">
        <v>20</v>
      </c>
      <c r="AA5" s="5" t="s">
        <v>21</v>
      </c>
      <c r="AB5" s="5" t="s">
        <v>22</v>
      </c>
      <c r="AC5" s="5" t="s">
        <v>23</v>
      </c>
      <c r="AD5" s="5" t="s">
        <v>24</v>
      </c>
      <c r="AE5" s="5" t="s">
        <v>25</v>
      </c>
      <c r="AF5" s="5" t="s">
        <v>26</v>
      </c>
      <c r="AG5" s="5" t="s">
        <v>27</v>
      </c>
      <c r="AH5" s="6"/>
      <c r="AI5" s="6"/>
    </row>
    <row r="6" spans="1:35" ht="26.25" customHeight="1" x14ac:dyDescent="0.25">
      <c r="A6" s="74"/>
      <c r="B6" s="74"/>
      <c r="C6" s="74"/>
      <c r="D6" s="74"/>
      <c r="E6" s="76"/>
      <c r="F6" s="76"/>
      <c r="G6" s="76" t="s">
        <v>28</v>
      </c>
      <c r="H6" s="76" t="s">
        <v>29</v>
      </c>
      <c r="I6" s="76"/>
      <c r="J6" s="78"/>
      <c r="K6" s="78"/>
      <c r="L6" s="78"/>
      <c r="M6" s="74"/>
      <c r="N6" s="4"/>
      <c r="O6" s="5"/>
      <c r="P6" s="5"/>
      <c r="Q6" s="6"/>
      <c r="R6" s="7" t="s">
        <v>30</v>
      </c>
      <c r="S6" s="6">
        <f>COUNTIF(O8:O859,"CT")</f>
        <v>0</v>
      </c>
      <c r="T6" s="8">
        <f>SUMIF(O8:O859,"CT",Q8:Q859)</f>
        <v>0</v>
      </c>
      <c r="U6" s="8">
        <f>SUMIFS($Q$8:$Q$961,$O$8:$O$961,"CT",$P$8:$P$961,"GT")</f>
        <v>0</v>
      </c>
      <c r="V6" s="8">
        <f>SUMIFS($Q$8:$Q$961,$O$8:$O$961,"CT",$P$8:$P$961,"NN-TL")</f>
        <v>0</v>
      </c>
      <c r="W6" s="8">
        <f>SUMIFS($Q$8:$Q$961,$O$8:$O$961,"CT",$P$8:$P$961,"GDĐT")</f>
        <v>0</v>
      </c>
      <c r="X6" s="8">
        <f>SUMIFS($Q$8:$Q$961,$O$8:$O$961,"CT",$P$8:$P$961,"YT")</f>
        <v>0</v>
      </c>
      <c r="Y6" s="8">
        <f>SUMIFS($Q$8:$Q$961,$O$8:$O$961,"CT",$P$8:$P$961,"VH")</f>
        <v>0</v>
      </c>
      <c r="Z6" s="8">
        <f>SUMIFS($Q$8:$Q$961,$O$8:$O$961,"CT",$P$8:$P$961,"TTTT")</f>
        <v>0</v>
      </c>
      <c r="AA6" s="8">
        <f>SUMIFS($Q$8:$Q$961,$O$8:$O$961,"CT",$P$8:$P$961,"XH-CC")</f>
        <v>0</v>
      </c>
      <c r="AB6" s="8">
        <f>SUMIFS($Q$8:$Q$961,$O$8:$O$961,"CT",$P$8:$P$961,"NS")</f>
        <v>0</v>
      </c>
      <c r="AC6" s="8">
        <f>SUMIFS($Q$8:$Q$961,$O$8:$O$961,"CT",$P$8:$P$961,"TNMT")</f>
        <v>0</v>
      </c>
      <c r="AD6" s="8">
        <f>SUMIFS($Q$8:$Q$961,$O$8:$O$961,"CT",$P$8:$P$961,"QLNN")</f>
        <v>0</v>
      </c>
      <c r="AE6" s="8">
        <f>SUMIFS($Q$8:$Q$961,$O$8:$O$961,"CT",$P$8:$P$961,"QPAN")</f>
        <v>0</v>
      </c>
      <c r="AF6" s="8">
        <f>SUMIFS($Q$8:$Q$961,$O$8:$O$961,"CT",$P$8:$P$961,"PTĐT")</f>
        <v>0</v>
      </c>
      <c r="AG6" s="8">
        <f>SUMIFS($Q$8:$Q$961,$O$8:$O$961,"CT",$P$8:$P$961,"TMDV")</f>
        <v>0</v>
      </c>
      <c r="AH6" s="7">
        <f>SUM(U6:AG6)</f>
        <v>0</v>
      </c>
      <c r="AI6" s="6"/>
    </row>
    <row r="7" spans="1:35" ht="26.25" customHeight="1" x14ac:dyDescent="0.25">
      <c r="A7" s="74"/>
      <c r="B7" s="74"/>
      <c r="C7" s="74"/>
      <c r="D7" s="75"/>
      <c r="E7" s="76"/>
      <c r="F7" s="76"/>
      <c r="G7" s="76"/>
      <c r="H7" s="39" t="s">
        <v>31</v>
      </c>
      <c r="I7" s="39" t="s">
        <v>43</v>
      </c>
      <c r="J7" s="79"/>
      <c r="K7" s="79"/>
      <c r="L7" s="79"/>
      <c r="M7" s="74"/>
      <c r="N7" s="10"/>
      <c r="O7" s="5"/>
      <c r="P7" s="5"/>
      <c r="Q7" s="6"/>
      <c r="R7" s="6" t="s">
        <v>32</v>
      </c>
      <c r="S7" s="6">
        <f>COUNTIF(O8:O858,"KCM")</f>
        <v>1</v>
      </c>
      <c r="T7" s="8">
        <f>SUMIF(O13:O859,"KCM",Q13:Q859)</f>
        <v>0</v>
      </c>
      <c r="U7" s="8">
        <f>SUMIFS($Q$8:$Q$961,$O$8:$O$961,"KCM",$P$8:$P$961,"GT")</f>
        <v>20000</v>
      </c>
      <c r="V7" s="8">
        <f>SUMIFS($Q$8:$Q$961,$O$8:$O$961,"KCM",$P$8:$P$961,"NN-TL")</f>
        <v>0</v>
      </c>
      <c r="W7" s="8">
        <f>SUMIFS($Q$8:$Q$961,$O$8:$O$961,"KCM",$P$8:$P$961,"GDĐT")</f>
        <v>0</v>
      </c>
      <c r="X7" s="8">
        <f>SUMIFS($Q$8:$Q$961,$O$8:$O$961,"KCM",$P$8:$P$961,"YT")</f>
        <v>0</v>
      </c>
      <c r="Y7" s="8">
        <f>SUMIFS($Q$8:$Q$961,$O$8:$O$961,"KCM",$P$8:$P$961,"VH")</f>
        <v>0</v>
      </c>
      <c r="Z7" s="8">
        <f>SUMIFS($Q$8:$Q$961,$O$8:$O$961,"KCM",$P$8:$P$961,"TTTT")</f>
        <v>0</v>
      </c>
      <c r="AA7" s="8">
        <f>SUMIFS($Q$8:$Q$961,$O$8:$O$961,"KCM",$P$8:$P$961,"XH-CC")</f>
        <v>0</v>
      </c>
      <c r="AB7" s="8">
        <f>SUMIFS($Q$8:$Q$961,$O$8:$O$961,"KCM",$P$8:$P$961,"NS")</f>
        <v>0</v>
      </c>
      <c r="AC7" s="8">
        <f>SUMIFS($Q$8:$Q$961,$O$8:$O$961,"KCM",$P$8:$P$961,"TNMT")</f>
        <v>0</v>
      </c>
      <c r="AD7" s="8">
        <f>SUMIFS($Q$8:$Q$961,$O$8:$O$961,"KCM",$P$8:$P$961,"QLNN")</f>
        <v>0</v>
      </c>
      <c r="AE7" s="8">
        <f>SUMIFS($Q$8:$Q$961,$O$8:$O$961,"KCM",$P$8:$P$961,"QPAN")</f>
        <v>0</v>
      </c>
      <c r="AF7" s="8">
        <f>SUMIFS($Q$8:$Q$961,$O$8:$O$961,"KCM",$P$8:$P$961,"PTĐT")</f>
        <v>0</v>
      </c>
      <c r="AG7" s="8">
        <f>SUMIFS($Q$8:$Q$961,$O$8:$O$961,"KCM",$P$8:$P$961,"TMDV")</f>
        <v>0</v>
      </c>
      <c r="AH7" s="7">
        <f>SUM(U7:AG7)</f>
        <v>20000</v>
      </c>
      <c r="AI7" s="6"/>
    </row>
    <row r="8" spans="1:35" s="18" customFormat="1" ht="50.1" customHeight="1" x14ac:dyDescent="0.25">
      <c r="A8" s="11"/>
      <c r="B8" s="12" t="s">
        <v>33</v>
      </c>
      <c r="C8" s="11"/>
      <c r="D8" s="11"/>
      <c r="E8" s="11"/>
      <c r="F8" s="11"/>
      <c r="G8" s="11"/>
      <c r="H8" s="13">
        <f>SUM(H9)</f>
        <v>38647</v>
      </c>
      <c r="I8" s="13">
        <f t="shared" ref="I8:L10" si="0">SUM(I9)</f>
        <v>38647</v>
      </c>
      <c r="J8" s="13">
        <f t="shared" si="0"/>
        <v>20000</v>
      </c>
      <c r="K8" s="13">
        <f t="shared" si="0"/>
        <v>13500</v>
      </c>
      <c r="L8" s="40">
        <f t="shared" si="0"/>
        <v>-6500</v>
      </c>
      <c r="M8" s="14"/>
      <c r="N8" s="15">
        <f>256158-J8</f>
        <v>236158</v>
      </c>
      <c r="O8" s="16"/>
      <c r="P8" s="16"/>
      <c r="Q8" s="17"/>
      <c r="R8" s="17"/>
      <c r="S8" s="17"/>
      <c r="T8" s="17"/>
      <c r="U8" s="17"/>
      <c r="V8" s="17"/>
      <c r="W8" s="17"/>
      <c r="X8" s="17"/>
      <c r="Y8" s="17"/>
      <c r="Z8" s="17"/>
      <c r="AA8" s="17"/>
      <c r="AB8" s="17"/>
      <c r="AC8" s="17"/>
      <c r="AD8" s="17"/>
      <c r="AE8" s="17"/>
      <c r="AF8" s="17"/>
      <c r="AG8" s="17"/>
      <c r="AH8" s="17"/>
      <c r="AI8" s="17"/>
    </row>
    <row r="9" spans="1:35" s="22" customFormat="1" ht="39.9" customHeight="1" x14ac:dyDescent="0.25">
      <c r="A9" s="39" t="s">
        <v>34</v>
      </c>
      <c r="B9" s="19" t="s">
        <v>37</v>
      </c>
      <c r="C9" s="39"/>
      <c r="D9" s="39"/>
      <c r="E9" s="39"/>
      <c r="F9" s="39"/>
      <c r="G9" s="39"/>
      <c r="H9" s="20">
        <f>SUM(H10)</f>
        <v>38647</v>
      </c>
      <c r="I9" s="20">
        <f t="shared" si="0"/>
        <v>38647</v>
      </c>
      <c r="J9" s="20">
        <f t="shared" si="0"/>
        <v>20000</v>
      </c>
      <c r="K9" s="20">
        <f t="shared" si="0"/>
        <v>13500</v>
      </c>
      <c r="L9" s="41">
        <f t="shared" si="0"/>
        <v>-6500</v>
      </c>
      <c r="M9" s="21"/>
      <c r="O9" s="23"/>
      <c r="P9" s="23"/>
    </row>
    <row r="10" spans="1:35" s="22" customFormat="1" ht="39.9" customHeight="1" x14ac:dyDescent="0.25">
      <c r="A10" s="39" t="s">
        <v>47</v>
      </c>
      <c r="B10" s="19" t="s">
        <v>66</v>
      </c>
      <c r="C10" s="39"/>
      <c r="D10" s="39"/>
      <c r="E10" s="39"/>
      <c r="F10" s="39"/>
      <c r="G10" s="39"/>
      <c r="H10" s="20">
        <f>SUM(H11)</f>
        <v>38647</v>
      </c>
      <c r="I10" s="20">
        <f t="shared" ref="I10" si="1">SUM(I11)</f>
        <v>38647</v>
      </c>
      <c r="J10" s="20">
        <f>SUM(J11)</f>
        <v>20000</v>
      </c>
      <c r="K10" s="20">
        <f t="shared" si="0"/>
        <v>13500</v>
      </c>
      <c r="L10" s="41">
        <f t="shared" si="0"/>
        <v>-6500</v>
      </c>
      <c r="M10" s="21"/>
      <c r="O10" s="23"/>
      <c r="P10" s="23"/>
    </row>
    <row r="11" spans="1:35" s="28" customFormat="1" ht="39.9" customHeight="1" x14ac:dyDescent="0.25">
      <c r="A11" s="24" t="s">
        <v>35</v>
      </c>
      <c r="B11" s="25" t="s">
        <v>41</v>
      </c>
      <c r="C11" s="25"/>
      <c r="D11" s="24"/>
      <c r="E11" s="25"/>
      <c r="F11" s="25"/>
      <c r="G11" s="25"/>
      <c r="H11" s="26">
        <f>SUM(H12:H12)</f>
        <v>38647</v>
      </c>
      <c r="I11" s="26">
        <f>SUM(I12:I12)</f>
        <v>38647</v>
      </c>
      <c r="J11" s="26">
        <f>SUM(J12:J12)</f>
        <v>20000</v>
      </c>
      <c r="K11" s="26">
        <f>SUM(K12:K12)</f>
        <v>13500</v>
      </c>
      <c r="L11" s="42">
        <f>SUM(L12:L12)</f>
        <v>-6500</v>
      </c>
      <c r="M11" s="27"/>
      <c r="O11" s="29"/>
      <c r="P11" s="29"/>
    </row>
    <row r="12" spans="1:35" ht="67.5" customHeight="1" x14ac:dyDescent="0.25">
      <c r="A12" s="30">
        <v>1</v>
      </c>
      <c r="B12" s="34" t="s">
        <v>85</v>
      </c>
      <c r="C12" s="30" t="s">
        <v>80</v>
      </c>
      <c r="D12" s="31" t="s">
        <v>36</v>
      </c>
      <c r="E12" s="30" t="s">
        <v>81</v>
      </c>
      <c r="F12" s="36" t="s">
        <v>46</v>
      </c>
      <c r="G12" s="30" t="s">
        <v>82</v>
      </c>
      <c r="H12" s="32">
        <v>38647</v>
      </c>
      <c r="I12" s="32">
        <v>38647</v>
      </c>
      <c r="J12" s="35">
        <v>20000</v>
      </c>
      <c r="K12" s="35">
        <v>13500</v>
      </c>
      <c r="L12" s="43">
        <f>K12-J12</f>
        <v>-6500</v>
      </c>
      <c r="M12" s="33" t="s">
        <v>83</v>
      </c>
      <c r="O12" s="1" t="s">
        <v>38</v>
      </c>
      <c r="P12" s="1" t="s">
        <v>39</v>
      </c>
      <c r="Q12" s="10">
        <f>J12</f>
        <v>20000</v>
      </c>
    </row>
    <row r="13" spans="1:35" ht="12.75" customHeight="1" x14ac:dyDescent="0.25"/>
    <row r="15" spans="1:35" x14ac:dyDescent="0.25">
      <c r="J15" s="10"/>
      <c r="K15" s="10"/>
      <c r="L15" s="10"/>
    </row>
  </sheetData>
  <mergeCells count="16">
    <mergeCell ref="A1:M1"/>
    <mergeCell ref="A2:M2"/>
    <mergeCell ref="A3:M3"/>
    <mergeCell ref="A5:A7"/>
    <mergeCell ref="B5:B7"/>
    <mergeCell ref="C5:C7"/>
    <mergeCell ref="D5:D7"/>
    <mergeCell ref="E5:E7"/>
    <mergeCell ref="F5:F7"/>
    <mergeCell ref="G5:I5"/>
    <mergeCell ref="J5:J7"/>
    <mergeCell ref="K5:K7"/>
    <mergeCell ref="L5:L7"/>
    <mergeCell ref="M5:M7"/>
    <mergeCell ref="G6:G7"/>
    <mergeCell ref="H6:I6"/>
  </mergeCells>
  <printOptions horizontalCentered="1"/>
  <pageMargins left="0.39370078740157499" right="0.39370078740157499" top="0.39370078740157499" bottom="0.39370078740157499" header="0.196850393700787" footer="0.196850393700787"/>
  <pageSetup paperSize="9" scale="81" fitToHeight="0" orientation="landscape" r:id="rId1"/>
  <headerFooter alignWithMargins="0">
    <oddFooter>&amp;C&amp;"Times New Roman,thường"&amp;11&amp;P/&amp;N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I15"/>
  <sheetViews>
    <sheetView view="pageBreakPreview" zoomScale="60" zoomScaleNormal="70" workbookViewId="0">
      <selection activeCell="M8" sqref="M8"/>
    </sheetView>
  </sheetViews>
  <sheetFormatPr defaultColWidth="9.109375" defaultRowHeight="16.8" x14ac:dyDescent="0.25"/>
  <cols>
    <col min="1" max="1" width="8.6640625" style="2" customWidth="1"/>
    <col min="2" max="2" width="50.6640625" style="2" customWidth="1"/>
    <col min="3" max="3" width="20.88671875" style="2" hidden="1" customWidth="1"/>
    <col min="4" max="4" width="20.88671875" style="1" hidden="1" customWidth="1"/>
    <col min="5" max="6" width="20.88671875" style="2" hidden="1" customWidth="1"/>
    <col min="7" max="7" width="22.6640625" style="2" hidden="1" customWidth="1"/>
    <col min="8" max="9" width="15.6640625" style="2" hidden="1" customWidth="1"/>
    <col min="10" max="12" width="15.6640625" style="2" customWidth="1"/>
    <col min="13" max="13" width="67.5546875" style="2" customWidth="1"/>
    <col min="14" max="14" width="19.109375" style="2" customWidth="1"/>
    <col min="15" max="15" width="14.88671875" style="1" customWidth="1"/>
    <col min="16" max="16" width="13.44140625" style="1" customWidth="1"/>
    <col min="17" max="17" width="17.88671875" style="2" customWidth="1"/>
    <col min="18" max="18" width="19.33203125" style="2" customWidth="1"/>
    <col min="19" max="19" width="17.33203125" style="2" customWidth="1"/>
    <col min="20" max="20" width="15.33203125" style="2" customWidth="1"/>
    <col min="21" max="22" width="12.6640625" style="2" bestFit="1" customWidth="1"/>
    <col min="23" max="24" width="9.109375" style="2"/>
    <col min="25" max="25" width="11.33203125" style="2" bestFit="1" customWidth="1"/>
    <col min="26" max="26" width="9.109375" style="2"/>
    <col min="27" max="27" width="12.6640625" style="2" bestFit="1" customWidth="1"/>
    <col min="28" max="28" width="9.109375" style="2"/>
    <col min="29" max="29" width="12.44140625" style="2" customWidth="1"/>
    <col min="30" max="30" width="15.33203125" style="2" customWidth="1"/>
    <col min="31" max="31" width="15" style="2" customWidth="1"/>
    <col min="32" max="32" width="9.109375" style="2"/>
    <col min="33" max="33" width="11.33203125" style="2" bestFit="1" customWidth="1"/>
    <col min="34" max="34" width="14.88671875" style="2" customWidth="1"/>
    <col min="35" max="16384" width="9.109375" style="2"/>
  </cols>
  <sheetData>
    <row r="1" spans="1:35" ht="39.9" customHeight="1" x14ac:dyDescent="0.25">
      <c r="A1" s="70" t="s">
        <v>40</v>
      </c>
      <c r="B1" s="70"/>
      <c r="C1" s="70"/>
      <c r="D1" s="70"/>
      <c r="E1" s="70"/>
      <c r="F1" s="70"/>
      <c r="G1" s="70"/>
      <c r="H1" s="70"/>
      <c r="I1" s="70"/>
      <c r="J1" s="70"/>
      <c r="K1" s="70"/>
      <c r="L1" s="70"/>
      <c r="M1" s="70"/>
      <c r="N1" s="1"/>
      <c r="O1" s="2"/>
      <c r="P1" s="2"/>
    </row>
    <row r="2" spans="1:35" ht="69.900000000000006" customHeight="1" x14ac:dyDescent="0.25">
      <c r="A2" s="71" t="s">
        <v>77</v>
      </c>
      <c r="B2" s="71"/>
      <c r="C2" s="71"/>
      <c r="D2" s="71"/>
      <c r="E2" s="71"/>
      <c r="F2" s="71"/>
      <c r="G2" s="71"/>
      <c r="H2" s="71"/>
      <c r="I2" s="71"/>
      <c r="J2" s="71"/>
      <c r="K2" s="71"/>
      <c r="L2" s="71"/>
      <c r="M2" s="71"/>
      <c r="N2" s="1"/>
      <c r="O2" s="2"/>
      <c r="P2" s="2"/>
    </row>
    <row r="3" spans="1:35" s="38" customFormat="1" ht="79.5" customHeight="1" x14ac:dyDescent="0.25">
      <c r="A3" s="85" t="s">
        <v>78</v>
      </c>
      <c r="B3" s="85"/>
      <c r="C3" s="85"/>
      <c r="D3" s="85"/>
      <c r="E3" s="85"/>
      <c r="F3" s="85"/>
      <c r="G3" s="85"/>
      <c r="H3" s="85"/>
      <c r="I3" s="85"/>
      <c r="J3" s="85"/>
      <c r="K3" s="85"/>
      <c r="L3" s="85"/>
      <c r="M3" s="85"/>
      <c r="N3" s="37"/>
    </row>
    <row r="4" spans="1:35" ht="33.75" customHeight="1" x14ac:dyDescent="0.25">
      <c r="J4" s="3"/>
      <c r="K4" s="3"/>
      <c r="L4" s="3"/>
      <c r="M4" s="3" t="s">
        <v>0</v>
      </c>
    </row>
    <row r="5" spans="1:35" ht="26.25" customHeight="1" x14ac:dyDescent="0.25">
      <c r="A5" s="73" t="s">
        <v>1</v>
      </c>
      <c r="B5" s="73" t="s">
        <v>2</v>
      </c>
      <c r="C5" s="73" t="s">
        <v>3</v>
      </c>
      <c r="D5" s="73" t="s">
        <v>4</v>
      </c>
      <c r="E5" s="76" t="s">
        <v>5</v>
      </c>
      <c r="F5" s="76" t="s">
        <v>6</v>
      </c>
      <c r="G5" s="76" t="s">
        <v>7</v>
      </c>
      <c r="H5" s="76"/>
      <c r="I5" s="76"/>
      <c r="J5" s="77" t="s">
        <v>67</v>
      </c>
      <c r="K5" s="77" t="s">
        <v>45</v>
      </c>
      <c r="L5" s="77" t="s">
        <v>44</v>
      </c>
      <c r="M5" s="73" t="s">
        <v>9</v>
      </c>
      <c r="N5" s="4"/>
      <c r="O5" s="5" t="s">
        <v>10</v>
      </c>
      <c r="P5" s="5" t="s">
        <v>11</v>
      </c>
      <c r="Q5" s="6" t="s">
        <v>12</v>
      </c>
      <c r="R5" s="6"/>
      <c r="S5" s="6" t="s">
        <v>13</v>
      </c>
      <c r="T5" s="5" t="s">
        <v>14</v>
      </c>
      <c r="U5" s="5" t="s">
        <v>15</v>
      </c>
      <c r="V5" s="5" t="s">
        <v>16</v>
      </c>
      <c r="W5" s="5" t="s">
        <v>17</v>
      </c>
      <c r="X5" s="5" t="s">
        <v>18</v>
      </c>
      <c r="Y5" s="5" t="s">
        <v>19</v>
      </c>
      <c r="Z5" s="5" t="s">
        <v>20</v>
      </c>
      <c r="AA5" s="5" t="s">
        <v>21</v>
      </c>
      <c r="AB5" s="5" t="s">
        <v>22</v>
      </c>
      <c r="AC5" s="5" t="s">
        <v>23</v>
      </c>
      <c r="AD5" s="5" t="s">
        <v>24</v>
      </c>
      <c r="AE5" s="5" t="s">
        <v>25</v>
      </c>
      <c r="AF5" s="5" t="s">
        <v>26</v>
      </c>
      <c r="AG5" s="5" t="s">
        <v>27</v>
      </c>
      <c r="AH5" s="6"/>
      <c r="AI5" s="6"/>
    </row>
    <row r="6" spans="1:35" ht="26.25" customHeight="1" x14ac:dyDescent="0.25">
      <c r="A6" s="74"/>
      <c r="B6" s="74"/>
      <c r="C6" s="74"/>
      <c r="D6" s="74"/>
      <c r="E6" s="76"/>
      <c r="F6" s="76"/>
      <c r="G6" s="76" t="s">
        <v>28</v>
      </c>
      <c r="H6" s="76" t="s">
        <v>29</v>
      </c>
      <c r="I6" s="76"/>
      <c r="J6" s="78"/>
      <c r="K6" s="78"/>
      <c r="L6" s="78"/>
      <c r="M6" s="74"/>
      <c r="N6" s="4"/>
      <c r="O6" s="5"/>
      <c r="P6" s="5"/>
      <c r="Q6" s="6"/>
      <c r="R6" s="7" t="s">
        <v>30</v>
      </c>
      <c r="S6" s="6">
        <f>COUNTIF(O8:O859,"CT")</f>
        <v>0</v>
      </c>
      <c r="T6" s="8">
        <f>SUMIF(O8:O859,"CT",Q8:Q859)</f>
        <v>0</v>
      </c>
      <c r="U6" s="8">
        <f>SUMIFS($Q$8:$Q$961,$O$8:$O$961,"CT",$P$8:$P$961,"GT")</f>
        <v>0</v>
      </c>
      <c r="V6" s="8">
        <f>SUMIFS($Q$8:$Q$961,$O$8:$O$961,"CT",$P$8:$P$961,"NN-TL")</f>
        <v>0</v>
      </c>
      <c r="W6" s="8">
        <f>SUMIFS($Q$8:$Q$961,$O$8:$O$961,"CT",$P$8:$P$961,"GDĐT")</f>
        <v>0</v>
      </c>
      <c r="X6" s="8">
        <f>SUMIFS($Q$8:$Q$961,$O$8:$O$961,"CT",$P$8:$P$961,"YT")</f>
        <v>0</v>
      </c>
      <c r="Y6" s="8">
        <f>SUMIFS($Q$8:$Q$961,$O$8:$O$961,"CT",$P$8:$P$961,"VH")</f>
        <v>0</v>
      </c>
      <c r="Z6" s="8">
        <f>SUMIFS($Q$8:$Q$961,$O$8:$O$961,"CT",$P$8:$P$961,"TTTT")</f>
        <v>0</v>
      </c>
      <c r="AA6" s="8">
        <f>SUMIFS($Q$8:$Q$961,$O$8:$O$961,"CT",$P$8:$P$961,"XH-CC")</f>
        <v>0</v>
      </c>
      <c r="AB6" s="8">
        <f>SUMIFS($Q$8:$Q$961,$O$8:$O$961,"CT",$P$8:$P$961,"NS")</f>
        <v>0</v>
      </c>
      <c r="AC6" s="8">
        <f>SUMIFS($Q$8:$Q$961,$O$8:$O$961,"CT",$P$8:$P$961,"TNMT")</f>
        <v>0</v>
      </c>
      <c r="AD6" s="8">
        <f>SUMIFS($Q$8:$Q$961,$O$8:$O$961,"CT",$P$8:$P$961,"QLNN")</f>
        <v>0</v>
      </c>
      <c r="AE6" s="8">
        <f>SUMIFS($Q$8:$Q$961,$O$8:$O$961,"CT",$P$8:$P$961,"QPAN")</f>
        <v>0</v>
      </c>
      <c r="AF6" s="8">
        <f>SUMIFS($Q$8:$Q$961,$O$8:$O$961,"CT",$P$8:$P$961,"PTĐT")</f>
        <v>0</v>
      </c>
      <c r="AG6" s="8">
        <f>SUMIFS($Q$8:$Q$961,$O$8:$O$961,"CT",$P$8:$P$961,"TMDV")</f>
        <v>0</v>
      </c>
      <c r="AH6" s="7">
        <f>SUM(U6:AG6)</f>
        <v>0</v>
      </c>
      <c r="AI6" s="6"/>
    </row>
    <row r="7" spans="1:35" ht="26.25" customHeight="1" x14ac:dyDescent="0.25">
      <c r="A7" s="74"/>
      <c r="B7" s="74"/>
      <c r="C7" s="74"/>
      <c r="D7" s="75"/>
      <c r="E7" s="76"/>
      <c r="F7" s="76"/>
      <c r="G7" s="76"/>
      <c r="H7" s="39" t="s">
        <v>31</v>
      </c>
      <c r="I7" s="39" t="s">
        <v>43</v>
      </c>
      <c r="J7" s="79"/>
      <c r="K7" s="79"/>
      <c r="L7" s="79"/>
      <c r="M7" s="74"/>
      <c r="N7" s="10"/>
      <c r="O7" s="5"/>
      <c r="P7" s="5"/>
      <c r="Q7" s="6"/>
      <c r="R7" s="6" t="s">
        <v>32</v>
      </c>
      <c r="S7" s="6">
        <f>COUNTIF(O8:O858,"KCM")</f>
        <v>1</v>
      </c>
      <c r="T7" s="8">
        <f>SUMIF(O13:O859,"KCM",Q13:Q859)</f>
        <v>0</v>
      </c>
      <c r="U7" s="8">
        <f>SUMIFS($Q$8:$Q$961,$O$8:$O$961,"KCM",$P$8:$P$961,"GT")</f>
        <v>15747</v>
      </c>
      <c r="V7" s="8">
        <f>SUMIFS($Q$8:$Q$961,$O$8:$O$961,"KCM",$P$8:$P$961,"NN-TL")</f>
        <v>0</v>
      </c>
      <c r="W7" s="8">
        <f>SUMIFS($Q$8:$Q$961,$O$8:$O$961,"KCM",$P$8:$P$961,"GDĐT")</f>
        <v>0</v>
      </c>
      <c r="X7" s="8">
        <f>SUMIFS($Q$8:$Q$961,$O$8:$O$961,"KCM",$P$8:$P$961,"YT")</f>
        <v>0</v>
      </c>
      <c r="Y7" s="8">
        <f>SUMIFS($Q$8:$Q$961,$O$8:$O$961,"KCM",$P$8:$P$961,"VH")</f>
        <v>0</v>
      </c>
      <c r="Z7" s="8">
        <f>SUMIFS($Q$8:$Q$961,$O$8:$O$961,"KCM",$P$8:$P$961,"TTTT")</f>
        <v>0</v>
      </c>
      <c r="AA7" s="8">
        <f>SUMIFS($Q$8:$Q$961,$O$8:$O$961,"KCM",$P$8:$P$961,"XH-CC")</f>
        <v>0</v>
      </c>
      <c r="AB7" s="8">
        <f>SUMIFS($Q$8:$Q$961,$O$8:$O$961,"KCM",$P$8:$P$961,"NS")</f>
        <v>0</v>
      </c>
      <c r="AC7" s="8">
        <f>SUMIFS($Q$8:$Q$961,$O$8:$O$961,"KCM",$P$8:$P$961,"TNMT")</f>
        <v>0</v>
      </c>
      <c r="AD7" s="8">
        <f>SUMIFS($Q$8:$Q$961,$O$8:$O$961,"KCM",$P$8:$P$961,"QLNN")</f>
        <v>0</v>
      </c>
      <c r="AE7" s="8">
        <f>SUMIFS($Q$8:$Q$961,$O$8:$O$961,"KCM",$P$8:$P$961,"QPAN")</f>
        <v>0</v>
      </c>
      <c r="AF7" s="8">
        <f>SUMIFS($Q$8:$Q$961,$O$8:$O$961,"KCM",$P$8:$P$961,"PTĐT")</f>
        <v>0</v>
      </c>
      <c r="AG7" s="8">
        <f>SUMIFS($Q$8:$Q$961,$O$8:$O$961,"KCM",$P$8:$P$961,"TMDV")</f>
        <v>0</v>
      </c>
      <c r="AH7" s="7">
        <f>SUM(U7:AG7)</f>
        <v>15747</v>
      </c>
      <c r="AI7" s="6"/>
    </row>
    <row r="8" spans="1:35" s="18" customFormat="1" ht="50.1" customHeight="1" x14ac:dyDescent="0.25">
      <c r="A8" s="11"/>
      <c r="B8" s="12" t="s">
        <v>33</v>
      </c>
      <c r="C8" s="11"/>
      <c r="D8" s="11"/>
      <c r="E8" s="11"/>
      <c r="F8" s="11"/>
      <c r="G8" s="11"/>
      <c r="H8" s="13">
        <f>SUM(H9)</f>
        <v>38647</v>
      </c>
      <c r="I8" s="13">
        <f t="shared" ref="I8:L10" si="0">SUM(I9)</f>
        <v>38647</v>
      </c>
      <c r="J8" s="13">
        <f t="shared" si="0"/>
        <v>15747</v>
      </c>
      <c r="K8" s="13">
        <f t="shared" si="0"/>
        <v>8845.0189260000006</v>
      </c>
      <c r="L8" s="40">
        <f t="shared" si="0"/>
        <v>6902</v>
      </c>
      <c r="M8" s="14"/>
      <c r="N8" s="15">
        <f>256158-J8</f>
        <v>240411</v>
      </c>
      <c r="O8" s="16"/>
      <c r="P8" s="16"/>
      <c r="Q8" s="17"/>
      <c r="R8" s="17"/>
      <c r="S8" s="17"/>
      <c r="T8" s="17"/>
      <c r="U8" s="17"/>
      <c r="V8" s="17"/>
      <c r="W8" s="17"/>
      <c r="X8" s="17"/>
      <c r="Y8" s="17"/>
      <c r="Z8" s="17"/>
      <c r="AA8" s="17"/>
      <c r="AB8" s="17"/>
      <c r="AC8" s="17"/>
      <c r="AD8" s="17"/>
      <c r="AE8" s="17"/>
      <c r="AF8" s="17"/>
      <c r="AG8" s="17"/>
      <c r="AH8" s="17"/>
      <c r="AI8" s="17"/>
    </row>
    <row r="9" spans="1:35" s="22" customFormat="1" ht="39.9" customHeight="1" x14ac:dyDescent="0.25">
      <c r="A9" s="39" t="s">
        <v>34</v>
      </c>
      <c r="B9" s="19" t="s">
        <v>37</v>
      </c>
      <c r="C9" s="39"/>
      <c r="D9" s="39"/>
      <c r="E9" s="39"/>
      <c r="F9" s="39"/>
      <c r="G9" s="39"/>
      <c r="H9" s="20">
        <f>SUM(H10)</f>
        <v>38647</v>
      </c>
      <c r="I9" s="20">
        <f t="shared" si="0"/>
        <v>38647</v>
      </c>
      <c r="J9" s="20">
        <f t="shared" si="0"/>
        <v>15747</v>
      </c>
      <c r="K9" s="20">
        <f t="shared" si="0"/>
        <v>8845.0189260000006</v>
      </c>
      <c r="L9" s="41">
        <f t="shared" si="0"/>
        <v>6902</v>
      </c>
      <c r="M9" s="21"/>
      <c r="O9" s="23"/>
      <c r="P9" s="23"/>
    </row>
    <row r="10" spans="1:35" s="22" customFormat="1" ht="39.9" customHeight="1" x14ac:dyDescent="0.25">
      <c r="A10" s="39" t="s">
        <v>47</v>
      </c>
      <c r="B10" s="19" t="s">
        <v>66</v>
      </c>
      <c r="C10" s="39"/>
      <c r="D10" s="39"/>
      <c r="E10" s="39"/>
      <c r="F10" s="39"/>
      <c r="G10" s="39"/>
      <c r="H10" s="20">
        <f>SUM(H11)</f>
        <v>38647</v>
      </c>
      <c r="I10" s="20">
        <f t="shared" ref="I10" si="1">SUM(I11)</f>
        <v>38647</v>
      </c>
      <c r="J10" s="20">
        <f>SUM(J11)</f>
        <v>15747</v>
      </c>
      <c r="K10" s="20">
        <f t="shared" si="0"/>
        <v>8845.0189260000006</v>
      </c>
      <c r="L10" s="41">
        <f t="shared" si="0"/>
        <v>6902</v>
      </c>
      <c r="M10" s="21"/>
      <c r="O10" s="23"/>
      <c r="P10" s="23"/>
    </row>
    <row r="11" spans="1:35" s="28" customFormat="1" ht="39.9" customHeight="1" x14ac:dyDescent="0.25">
      <c r="A11" s="24" t="s">
        <v>35</v>
      </c>
      <c r="B11" s="25" t="s">
        <v>41</v>
      </c>
      <c r="C11" s="25"/>
      <c r="D11" s="24"/>
      <c r="E11" s="25"/>
      <c r="F11" s="25"/>
      <c r="G11" s="25"/>
      <c r="H11" s="26">
        <f>SUM(H12:H12)</f>
        <v>38647</v>
      </c>
      <c r="I11" s="26">
        <f>SUM(I12:I12)</f>
        <v>38647</v>
      </c>
      <c r="J11" s="26">
        <f>SUM(J12:J12)</f>
        <v>15747</v>
      </c>
      <c r="K11" s="26">
        <f>SUM(K12:K12)</f>
        <v>8845.0189260000006</v>
      </c>
      <c r="L11" s="42">
        <f>SUM(L12:L12)</f>
        <v>6902</v>
      </c>
      <c r="M11" s="27"/>
      <c r="O11" s="29"/>
      <c r="P11" s="29"/>
    </row>
    <row r="12" spans="1:35" ht="67.5" customHeight="1" x14ac:dyDescent="0.25">
      <c r="A12" s="30">
        <v>1</v>
      </c>
      <c r="B12" s="34" t="s">
        <v>79</v>
      </c>
      <c r="C12" s="30" t="s">
        <v>80</v>
      </c>
      <c r="D12" s="31" t="s">
        <v>36</v>
      </c>
      <c r="E12" s="30" t="s">
        <v>81</v>
      </c>
      <c r="F12" s="36" t="s">
        <v>46</v>
      </c>
      <c r="G12" s="30" t="s">
        <v>82</v>
      </c>
      <c r="H12" s="32">
        <v>38647</v>
      </c>
      <c r="I12" s="32">
        <v>38647</v>
      </c>
      <c r="J12" s="35">
        <v>15747</v>
      </c>
      <c r="K12" s="35">
        <v>8845.0189260000006</v>
      </c>
      <c r="L12" s="43">
        <v>6902</v>
      </c>
      <c r="M12" s="33" t="s">
        <v>83</v>
      </c>
      <c r="O12" s="1" t="s">
        <v>38</v>
      </c>
      <c r="P12" s="1" t="s">
        <v>39</v>
      </c>
      <c r="Q12" s="10">
        <f>J12</f>
        <v>15747</v>
      </c>
    </row>
    <row r="13" spans="1:35" ht="12.75" customHeight="1" x14ac:dyDescent="0.25"/>
    <row r="15" spans="1:35" x14ac:dyDescent="0.25">
      <c r="J15" s="10"/>
      <c r="K15" s="10"/>
      <c r="L15" s="10"/>
    </row>
  </sheetData>
  <mergeCells count="16">
    <mergeCell ref="A1:M1"/>
    <mergeCell ref="A2:M2"/>
    <mergeCell ref="A3:M3"/>
    <mergeCell ref="A5:A7"/>
    <mergeCell ref="B5:B7"/>
    <mergeCell ref="C5:C7"/>
    <mergeCell ref="D5:D7"/>
    <mergeCell ref="E5:E7"/>
    <mergeCell ref="F5:F7"/>
    <mergeCell ref="G5:I5"/>
    <mergeCell ref="J5:J7"/>
    <mergeCell ref="K5:K7"/>
    <mergeCell ref="L5:L7"/>
    <mergeCell ref="M5:M7"/>
    <mergeCell ref="G6:G7"/>
    <mergeCell ref="H6:I6"/>
  </mergeCells>
  <printOptions horizontalCentered="1"/>
  <pageMargins left="0.39370078740157499" right="0.39370078740157499" top="0.39370078740157499" bottom="0.39370078740157499" header="0.196850393700787" footer="0.196850393700787"/>
  <pageSetup paperSize="9" scale="81" fitToHeight="0" orientation="landscape" r:id="rId1"/>
  <headerFooter alignWithMargins="0">
    <oddFooter>&amp;C&amp;"Times New Roman,thường"&amp;11&amp;P/&amp;N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10</vt:i4>
      </vt:variant>
    </vt:vector>
  </HeadingPairs>
  <TitlesOfParts>
    <vt:vector size="15" baseType="lpstr">
      <vt:lpstr>KDXSKT</vt:lpstr>
      <vt:lpstr>VTXSKT</vt:lpstr>
      <vt:lpstr>DPNSTW</vt:lpstr>
      <vt:lpstr>TPVLhoan tra</vt:lpstr>
      <vt:lpstr>KDXS2020-CNT</vt:lpstr>
      <vt:lpstr>DPNSTW!Print_Area</vt:lpstr>
      <vt:lpstr>'KDXS2020-CNT'!Print_Area</vt:lpstr>
      <vt:lpstr>KDXSKT!Print_Area</vt:lpstr>
      <vt:lpstr>'TPVLhoan tra'!Print_Area</vt:lpstr>
      <vt:lpstr>VTXSKT!Print_Area</vt:lpstr>
      <vt:lpstr>DPNSTW!Print_Titles</vt:lpstr>
      <vt:lpstr>'KDXS2020-CNT'!Print_Titles</vt:lpstr>
      <vt:lpstr>KDXSKT!Print_Titles</vt:lpstr>
      <vt:lpstr>'TPVLhoan tra'!Print_Titles</vt:lpstr>
      <vt:lpstr>VTXSKT!Print_Titles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cp:lastPrinted>2023-09-10T16:21:42Z</cp:lastPrinted>
  <dcterms:created xsi:type="dcterms:W3CDTF">2023-08-09T01:29:04Z</dcterms:created>
  <dcterms:modified xsi:type="dcterms:W3CDTF">2023-09-20T03:10:42Z</dcterms:modified>
</cp:coreProperties>
</file>

<file path=package/services/digital-signature/_rels/origin.psdsor.rels>&#65279;<?xml version="1.0" encoding="utf-8"?><Relationships xmlns="http://schemas.openxmlformats.org/package/2006/relationships"><Relationship Type="http://schemas.openxmlformats.org/package/2006/relationships/digital-signature/signature" Target="/package/services/digital-signature/xml-signature/bca57071cf014c8bbfee4d26f0eb2aa3.psdsxs" Id="R4078593b57af4768" /></Relationships>
</file>